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DLMURCIA\Documents\CDLMURCIA\CONTABILIDAD\2023\"/>
    </mc:Choice>
  </mc:AlternateContent>
  <xr:revisionPtr revIDLastSave="0" documentId="13_ncr:1_{C68F7997-3F36-47BF-9D89-5B47769EB40D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gresos" sheetId="2" r:id="rId1"/>
    <sheet name="Gasto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3" l="1"/>
  <c r="K14" i="3" l="1"/>
  <c r="K12" i="3"/>
  <c r="I56" i="3" l="1"/>
  <c r="G14" i="3" l="1"/>
  <c r="G24" i="2" l="1"/>
  <c r="G23" i="2"/>
  <c r="E14" i="3" l="1"/>
  <c r="D23" i="2" l="1"/>
  <c r="D24" i="2"/>
  <c r="N25" i="2"/>
  <c r="M25" i="2"/>
  <c r="L25" i="2"/>
  <c r="K25" i="2"/>
  <c r="J25" i="2"/>
  <c r="I25" i="2"/>
  <c r="H25" i="2"/>
  <c r="G25" i="2"/>
  <c r="F25" i="2"/>
  <c r="E25" i="2"/>
  <c r="D25" i="2" l="1"/>
  <c r="B10" i="3" l="1"/>
  <c r="M60" i="3" l="1"/>
  <c r="M49" i="3"/>
  <c r="M45" i="3"/>
  <c r="M37" i="3"/>
  <c r="M33" i="3"/>
  <c r="M27" i="3"/>
  <c r="M19" i="3"/>
  <c r="M16" i="3"/>
  <c r="M10" i="3"/>
  <c r="M61" i="3" l="1"/>
  <c r="F60" i="3" l="1"/>
  <c r="F49" i="3"/>
  <c r="F45" i="3"/>
  <c r="F37" i="3"/>
  <c r="F33" i="3"/>
  <c r="F27" i="3"/>
  <c r="F19" i="3"/>
  <c r="F16" i="3"/>
  <c r="F10" i="3"/>
  <c r="B42" i="2" l="1"/>
  <c r="B34" i="2"/>
  <c r="B31" i="2"/>
  <c r="B28" i="2"/>
  <c r="B25" i="2"/>
  <c r="B21" i="2"/>
  <c r="B60" i="3"/>
  <c r="B49" i="3"/>
  <c r="B45" i="3"/>
  <c r="B37" i="3"/>
  <c r="B33" i="3"/>
  <c r="B27" i="3"/>
  <c r="B19" i="3"/>
  <c r="B16" i="3"/>
  <c r="B43" i="2" l="1"/>
  <c r="B61" i="3"/>
  <c r="O58" i="3" l="1"/>
  <c r="P58" i="3" s="1"/>
  <c r="O57" i="3"/>
  <c r="P57" i="3" s="1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48" i="3"/>
  <c r="P48" i="3" s="1"/>
  <c r="O47" i="3"/>
  <c r="P47" i="3" s="1"/>
  <c r="O44" i="3"/>
  <c r="P44" i="3" s="1"/>
  <c r="O43" i="3"/>
  <c r="P43" i="3" s="1"/>
  <c r="O42" i="3"/>
  <c r="P42" i="3" s="1"/>
  <c r="O41" i="3"/>
  <c r="P41" i="3" s="1"/>
  <c r="O40" i="3"/>
  <c r="P40" i="3" s="1"/>
  <c r="O39" i="3"/>
  <c r="P39" i="3" s="1"/>
  <c r="O36" i="3"/>
  <c r="P36" i="3" s="1"/>
  <c r="O35" i="3"/>
  <c r="P35" i="3" s="1"/>
  <c r="O32" i="3"/>
  <c r="P32" i="3" s="1"/>
  <c r="O31" i="3"/>
  <c r="P31" i="3" s="1"/>
  <c r="O30" i="3"/>
  <c r="P30" i="3" s="1"/>
  <c r="O29" i="3"/>
  <c r="P29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18" i="3"/>
  <c r="P18" i="3" s="1"/>
  <c r="O15" i="3"/>
  <c r="P15" i="3" s="1"/>
  <c r="O14" i="3"/>
  <c r="P14" i="3" s="1"/>
  <c r="O13" i="3"/>
  <c r="P13" i="3" s="1"/>
  <c r="O12" i="3"/>
  <c r="P12" i="3" s="1"/>
  <c r="O9" i="3"/>
  <c r="P9" i="3" s="1"/>
  <c r="O8" i="3"/>
  <c r="P8" i="3" s="1"/>
  <c r="O7" i="3"/>
  <c r="P7" i="3" s="1"/>
  <c r="O6" i="3"/>
  <c r="P6" i="3" s="1"/>
  <c r="O5" i="3"/>
  <c r="P5" i="3" s="1"/>
  <c r="I10" i="3" l="1"/>
  <c r="O59" i="3" l="1"/>
  <c r="P59" i="3" s="1"/>
  <c r="N16" i="3" l="1"/>
  <c r="L16" i="3"/>
  <c r="K16" i="3"/>
  <c r="J16" i="3"/>
  <c r="I16" i="3"/>
  <c r="H16" i="3"/>
  <c r="G16" i="3"/>
  <c r="E16" i="3"/>
  <c r="D16" i="3"/>
  <c r="C16" i="3"/>
  <c r="N10" i="3"/>
  <c r="L10" i="3"/>
  <c r="K10" i="3"/>
  <c r="J10" i="3"/>
  <c r="H10" i="3"/>
  <c r="G10" i="3"/>
  <c r="E10" i="3"/>
  <c r="D10" i="3"/>
  <c r="C10" i="3"/>
  <c r="N45" i="3" l="1"/>
  <c r="L45" i="3"/>
  <c r="K45" i="3"/>
  <c r="J45" i="3"/>
  <c r="I45" i="3"/>
  <c r="H45" i="3"/>
  <c r="G45" i="3"/>
  <c r="E45" i="3"/>
  <c r="D45" i="3"/>
  <c r="C45" i="3"/>
  <c r="C60" i="3" l="1"/>
  <c r="C42" i="2"/>
  <c r="C21" i="2"/>
  <c r="N60" i="3"/>
  <c r="L60" i="3"/>
  <c r="K60" i="3"/>
  <c r="J60" i="3"/>
  <c r="I60" i="3"/>
  <c r="H60" i="3"/>
  <c r="G60" i="3"/>
  <c r="E60" i="3"/>
  <c r="D60" i="3"/>
  <c r="N49" i="3"/>
  <c r="L49" i="3"/>
  <c r="K49" i="3"/>
  <c r="J49" i="3"/>
  <c r="I49" i="3"/>
  <c r="H49" i="3"/>
  <c r="G49" i="3"/>
  <c r="E49" i="3"/>
  <c r="D49" i="3"/>
  <c r="C49" i="3"/>
  <c r="N37" i="3"/>
  <c r="L37" i="3"/>
  <c r="K37" i="3"/>
  <c r="J37" i="3"/>
  <c r="I37" i="3"/>
  <c r="H37" i="3"/>
  <c r="G37" i="3"/>
  <c r="E37" i="3"/>
  <c r="D37" i="3"/>
  <c r="C37" i="3"/>
  <c r="N33" i="3"/>
  <c r="L33" i="3"/>
  <c r="K33" i="3"/>
  <c r="J33" i="3"/>
  <c r="I33" i="3"/>
  <c r="H33" i="3"/>
  <c r="G33" i="3"/>
  <c r="E33" i="3"/>
  <c r="D33" i="3"/>
  <c r="C33" i="3"/>
  <c r="N27" i="3"/>
  <c r="L27" i="3"/>
  <c r="K27" i="3"/>
  <c r="J27" i="3"/>
  <c r="I27" i="3"/>
  <c r="H27" i="3"/>
  <c r="G27" i="3"/>
  <c r="E27" i="3"/>
  <c r="D27" i="3"/>
  <c r="C27" i="3"/>
  <c r="N19" i="3"/>
  <c r="L19" i="3"/>
  <c r="K19" i="3"/>
  <c r="J19" i="3"/>
  <c r="I19" i="3"/>
  <c r="H19" i="3"/>
  <c r="G19" i="3"/>
  <c r="E19" i="3"/>
  <c r="D19" i="3"/>
  <c r="C19" i="3"/>
  <c r="O4" i="3"/>
  <c r="P4" i="3" s="1"/>
  <c r="N42" i="2"/>
  <c r="M42" i="2"/>
  <c r="L42" i="2"/>
  <c r="K42" i="2"/>
  <c r="J42" i="2"/>
  <c r="I42" i="2"/>
  <c r="H42" i="2"/>
  <c r="G42" i="2"/>
  <c r="F42" i="2"/>
  <c r="E42" i="2"/>
  <c r="D42" i="2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P33" i="2" s="1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P30" i="2" s="1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P27" i="2" s="1"/>
  <c r="O23" i="2"/>
  <c r="P23" i="2" s="1"/>
  <c r="N21" i="2"/>
  <c r="M21" i="2"/>
  <c r="L21" i="2"/>
  <c r="K21" i="2"/>
  <c r="J21" i="2"/>
  <c r="I21" i="2"/>
  <c r="H21" i="2"/>
  <c r="G21" i="2"/>
  <c r="F21" i="2"/>
  <c r="E21" i="2"/>
  <c r="D21" i="2"/>
  <c r="O20" i="2"/>
  <c r="P20" i="2" s="1"/>
  <c r="O19" i="2"/>
  <c r="P19" i="2" s="1"/>
  <c r="O21" i="2" l="1"/>
  <c r="O16" i="3"/>
  <c r="P16" i="3" s="1"/>
  <c r="O10" i="3"/>
  <c r="P10" i="3" s="1"/>
  <c r="O45" i="3"/>
  <c r="P45" i="3" s="1"/>
  <c r="O18" i="2"/>
  <c r="P18" i="2" s="1"/>
  <c r="O24" i="2"/>
  <c r="P24" i="2" s="1"/>
  <c r="O28" i="2"/>
  <c r="P28" i="2" s="1"/>
  <c r="O34" i="2"/>
  <c r="P34" i="2" s="1"/>
  <c r="D43" i="2"/>
  <c r="H43" i="2"/>
  <c r="L43" i="2"/>
  <c r="O43" i="2" s="1"/>
  <c r="G61" i="3"/>
  <c r="O60" i="3"/>
  <c r="P60" i="3" s="1"/>
  <c r="K61" i="3"/>
  <c r="D61" i="3"/>
  <c r="H61" i="3"/>
  <c r="L61" i="3"/>
  <c r="F61" i="3"/>
  <c r="J61" i="3"/>
  <c r="N61" i="3"/>
  <c r="E61" i="3"/>
  <c r="I61" i="3"/>
  <c r="E43" i="2"/>
  <c r="I43" i="2"/>
  <c r="M43" i="2"/>
  <c r="F43" i="2"/>
  <c r="J43" i="2"/>
  <c r="N43" i="2"/>
  <c r="G43" i="2"/>
  <c r="P21" i="2"/>
  <c r="K43" i="2"/>
  <c r="O25" i="2"/>
  <c r="P25" i="2" s="1"/>
  <c r="O31" i="2"/>
  <c r="P31" i="2" s="1"/>
  <c r="O42" i="2"/>
  <c r="P42" i="2" s="1"/>
  <c r="C61" i="3"/>
  <c r="O27" i="3"/>
  <c r="P27" i="3" s="1"/>
  <c r="O33" i="3"/>
  <c r="P33" i="3" s="1"/>
  <c r="O49" i="3"/>
  <c r="P49" i="3" s="1"/>
  <c r="O19" i="3"/>
  <c r="P19" i="3" s="1"/>
  <c r="O37" i="3"/>
  <c r="P37" i="3" s="1"/>
  <c r="C43" i="2"/>
  <c r="O61" i="3" l="1"/>
  <c r="P61" i="3" s="1"/>
  <c r="P43" i="2"/>
</calcChain>
</file>

<file path=xl/sharedStrings.xml><?xml version="1.0" encoding="utf-8"?>
<sst xmlns="http://schemas.openxmlformats.org/spreadsheetml/2006/main" count="177" uniqueCount="97">
  <si>
    <t>Presupuesto</t>
  </si>
  <si>
    <t>TOTAL</t>
  </si>
  <si>
    <t>DIF.</t>
  </si>
  <si>
    <t xml:space="preserve"> </t>
  </si>
  <si>
    <t>712. Cuotas no bancario</t>
  </si>
  <si>
    <t>721. Nuevas colegiaciones</t>
  </si>
  <si>
    <t>731. Certificaciones y traslado</t>
  </si>
  <si>
    <t>751. Intereses Bancarios</t>
  </si>
  <si>
    <t>763. Cuota extraordinaria(cena)</t>
  </si>
  <si>
    <t>764. Devolución Loteria</t>
  </si>
  <si>
    <t>766. Devoluciones</t>
  </si>
  <si>
    <t>710.Capítulo I: Cuotas</t>
  </si>
  <si>
    <t>740. Capítulo IV: Cursos</t>
  </si>
  <si>
    <t>760.Capítulo VI: Otros</t>
  </si>
  <si>
    <t>611. Nómina administrativa</t>
  </si>
  <si>
    <t>612. Seguros sociales</t>
  </si>
  <si>
    <t>614. Asesor laboral</t>
  </si>
  <si>
    <t>624. Comunidad Propietarios</t>
  </si>
  <si>
    <t>641. Máquina fotocopiadora</t>
  </si>
  <si>
    <t>643. Franqueos</t>
  </si>
  <si>
    <t>645. Revista mensual</t>
  </si>
  <si>
    <t>646.Generales</t>
  </si>
  <si>
    <t>652. Festividad Inmaculada</t>
  </si>
  <si>
    <t>653. Felicitaciones Navidad</t>
  </si>
  <si>
    <t>654. Loteria Navidad</t>
  </si>
  <si>
    <t>661. Gastos corporativos</t>
  </si>
  <si>
    <t>671. Consejo general</t>
  </si>
  <si>
    <t>672. Premio Didáctico</t>
  </si>
  <si>
    <t>672. Becas-Cursillos</t>
  </si>
  <si>
    <t>673. Premio Literario-Relatos</t>
  </si>
  <si>
    <t>680. CAPITULO VIII: LOCAL</t>
  </si>
  <si>
    <t>691. Recibos Impagados</t>
  </si>
  <si>
    <t>693. Representación</t>
  </si>
  <si>
    <t>696. Imprevistos</t>
  </si>
  <si>
    <t>697. Pago loteria</t>
  </si>
  <si>
    <t>610. Capítulo I: Personal</t>
  </si>
  <si>
    <t>620. Capítulo II: Servicios</t>
  </si>
  <si>
    <t>630. Capítulo III: Cursos</t>
  </si>
  <si>
    <t xml:space="preserve">640. Capítulo IV: Material </t>
  </si>
  <si>
    <t>650. Capítulo V: G. Sociales</t>
  </si>
  <si>
    <t>670. Capítulo VI: J. General</t>
  </si>
  <si>
    <t xml:space="preserve">690. Capítulo IX: Varios </t>
  </si>
  <si>
    <t>660. Capítulo VI: Represen.</t>
  </si>
  <si>
    <t>TOTAL PARCIAL</t>
  </si>
  <si>
    <t>662. Desplazamientos Junta</t>
  </si>
  <si>
    <t>TOTAL INGRESOS</t>
  </si>
  <si>
    <t>TOTAL GASTOS</t>
  </si>
  <si>
    <t>682. Ayuntamiento</t>
  </si>
  <si>
    <t>642. Imprenta y papelería</t>
  </si>
  <si>
    <t>692. Comisiones+ Aval Bancario</t>
  </si>
  <si>
    <t>722. Cuotas nuevas colegiaciones</t>
  </si>
  <si>
    <t>622. Electricidad</t>
  </si>
  <si>
    <t>615. I.R.P.F.</t>
  </si>
  <si>
    <t>621. Limpieza</t>
  </si>
  <si>
    <t>623. Telecomunicaciones</t>
  </si>
  <si>
    <t>Total Ingresos Arrastrados</t>
  </si>
  <si>
    <t>Total Gastos Arrastrados</t>
  </si>
  <si>
    <t>Diferencia</t>
  </si>
  <si>
    <t>Caja Colegio</t>
  </si>
  <si>
    <t>Total</t>
  </si>
  <si>
    <t>761. Saldo año ejercicio anterior</t>
  </si>
  <si>
    <t>741. Formación</t>
  </si>
  <si>
    <t>711. Cuotas ejercicio actual banco</t>
  </si>
  <si>
    <t>762. Donativos y transferencias</t>
  </si>
  <si>
    <t>765. Traslado banco a caja</t>
  </si>
  <si>
    <t>695. Banco a Caja</t>
  </si>
  <si>
    <t>720. Capítulo II: Colegiación</t>
  </si>
  <si>
    <t>730. Capítulo III: Certficación</t>
  </si>
  <si>
    <t>750.Capítulo V: Intereses</t>
  </si>
  <si>
    <t>713. Cuotas ejercicio anterior</t>
  </si>
  <si>
    <t>631. Formación</t>
  </si>
  <si>
    <t>644. Transportes</t>
  </si>
  <si>
    <t>651. Festividad Santo Tomás</t>
  </si>
  <si>
    <t>674. Seguros</t>
  </si>
  <si>
    <t>681. Mejora Local</t>
  </si>
  <si>
    <t>694. Déficit ejercicio anterior</t>
  </si>
  <si>
    <t>698. Ordenador e Impresora</t>
  </si>
  <si>
    <t xml:space="preserve">699. Insignia + cena de Colegiado </t>
  </si>
  <si>
    <t>613. Asesor juríd.- Prev. Laboral</t>
  </si>
  <si>
    <t>675. Protección de Datos</t>
  </si>
  <si>
    <t>616. Prevención Riesgos Laborales</t>
  </si>
  <si>
    <t>Bancos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</si>
  <si>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</si>
  <si>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</si>
  <si>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</si>
  <si>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</si>
  <si>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</si>
  <si>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</si>
  <si>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</si>
  <si>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</si>
  <si>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</si>
  <si>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</si>
  <si>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</si>
  <si>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</si>
  <si>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INGRESOS 2023</t>
  </si>
  <si>
    <t>GASTOS 2023</t>
  </si>
  <si>
    <t>SALDO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</si>
</sst>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#,##0.00\ &quot;€&quot;"/>
    <numFmt numFmtId="166" formatCode="#,##0\ &quot;pta&quot;;\-#,##0\ &quot;pta&quot;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7.5"/>
      <name val="Tahoma"/>
      <family val="2"/>
    </font>
    <font>
      <sz val="7.5"/>
      <name val="Tahoma"/>
      <family val="2"/>
    </font>
    <font>
      <sz val="7.5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0" fontId="4" fillId="0" borderId="1" xfId="1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/>
    <xf numFmtId="0" fontId="8" fillId="0" borderId="0" xfId="0" applyFont="1"/>
    <xf numFmtId="165" fontId="8" fillId="0" borderId="0" xfId="1" applyNumberFormat="1" applyFont="1" applyBorder="1" applyAlignment="1">
      <alignment horizontal="right"/>
    </xf>
    <xf numFmtId="165" fontId="5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8" fillId="0" borderId="8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165" fontId="7" fillId="0" borderId="8" xfId="1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5"/>
  <sheetViews>
    <sheetView tabSelected="1" workbookViewId="0">
      <selection activeCell="B4" sqref="B4:C4"/>
    </sheetView>
  </sheetViews>
  <sheetFormatPr baseColWidth="10" defaultRowHeight="9.75" x14ac:dyDescent="0.15"/>
  <cols>
    <col min="1" max="1" width="24.140625" style="20" customWidth="1"/>
    <col min="2" max="2" width="11.28515625" style="20" bestFit="1" customWidth="1"/>
    <col min="3" max="3" width="9.7109375" style="20" customWidth="1"/>
    <col min="4" max="4" width="9.5703125" style="20" customWidth="1"/>
    <col min="5" max="5" width="8.5703125" style="20" bestFit="1" customWidth="1"/>
    <col min="6" max="7" width="7.42578125" style="20" customWidth="1"/>
    <col min="8" max="8" width="8.28515625" style="20" customWidth="1"/>
    <col min="9" max="9" width="9.140625" style="20" customWidth="1"/>
    <col min="10" max="10" width="7.42578125" style="20" customWidth="1"/>
    <col min="11" max="11" width="8.7109375" style="20" customWidth="1"/>
    <col min="12" max="12" width="8" style="20" customWidth="1"/>
    <col min="13" max="14" width="7.42578125" style="20" customWidth="1"/>
    <col min="15" max="15" width="10.140625" style="20" bestFit="1" customWidth="1"/>
    <col min="16" max="16" width="9.140625" style="20" hidden="1" customWidth="1"/>
    <col min="17" max="17" width="0" style="45" hidden="1" customWidth="1"/>
    <col min="18" max="16384" width="11.42578125" style="20"/>
  </cols>
  <sheetData>
    <row r="1" spans="1:17" ht="9.75" customHeight="1" x14ac:dyDescent="0.15">
      <c r="A1" s="48" t="s">
        <v>96</v>
      </c>
      <c r="B1" s="48"/>
      <c r="C1" s="48"/>
    </row>
    <row r="2" spans="1:17" ht="9.75" customHeight="1" x14ac:dyDescent="0.15">
      <c r="A2" s="48"/>
      <c r="B2" s="48"/>
      <c r="C2" s="48"/>
    </row>
    <row r="3" spans="1:17" ht="12.75" x14ac:dyDescent="0.2">
      <c r="A3" s="41" t="s">
        <v>55</v>
      </c>
      <c r="B3" s="55">
        <v>38856.35</v>
      </c>
      <c r="C3" s="56"/>
    </row>
    <row r="4" spans="1:17" ht="12.75" x14ac:dyDescent="0.2">
      <c r="A4" s="41" t="s">
        <v>56</v>
      </c>
      <c r="B4" s="55">
        <v>28645.360000000001</v>
      </c>
      <c r="C4" s="56"/>
    </row>
    <row r="5" spans="1:17" ht="12.75" x14ac:dyDescent="0.2">
      <c r="A5" s="42" t="s">
        <v>57</v>
      </c>
      <c r="B5" s="53">
        <v>10210.989999999998</v>
      </c>
      <c r="C5" s="54"/>
    </row>
    <row r="7" spans="1:17" ht="12.75" x14ac:dyDescent="0.2">
      <c r="A7" s="41" t="s">
        <v>81</v>
      </c>
      <c r="B7" s="52">
        <v>10201.93</v>
      </c>
      <c r="C7" s="52"/>
    </row>
    <row r="8" spans="1:17" ht="12.75" x14ac:dyDescent="0.2">
      <c r="A8" s="41" t="s">
        <v>58</v>
      </c>
      <c r="B8" s="52">
        <v>9.06</v>
      </c>
      <c r="C8" s="52"/>
    </row>
    <row r="9" spans="1:17" ht="12.75" x14ac:dyDescent="0.2">
      <c r="A9" s="42" t="s">
        <v>59</v>
      </c>
      <c r="B9" s="51">
        <v>10210.99</v>
      </c>
      <c r="C9" s="51"/>
    </row>
    <row r="10" spans="1:17" ht="9.75" customHeight="1" x14ac:dyDescent="0.2">
      <c r="A10" s="43"/>
      <c r="B10" s="44"/>
      <c r="C10" s="44"/>
    </row>
    <row r="11" spans="1:17" ht="9.75" customHeight="1" x14ac:dyDescent="0.2">
      <c r="A11" s="43"/>
      <c r="B11" s="44"/>
      <c r="C11" s="44"/>
    </row>
    <row r="14" spans="1:17" s="23" customFormat="1" x14ac:dyDescent="0.15">
      <c r="A14" s="49" t="s">
        <v>94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6"/>
    </row>
    <row r="15" spans="1:17" s="23" customFormat="1" x14ac:dyDescent="0.15">
      <c r="A15" s="50"/>
      <c r="B15" s="5" t="s">
        <v>0</v>
      </c>
      <c r="C15" s="5" t="s">
        <v>93</v>
      </c>
      <c r="D15" s="5" t="s">
        <v>92</v>
      </c>
      <c r="E15" s="5" t="s">
        <v>91</v>
      </c>
      <c r="F15" s="5" t="s">
        <v>90</v>
      </c>
      <c r="G15" s="5" t="s">
        <v>89</v>
      </c>
      <c r="H15" s="5" t="s">
        <v>88</v>
      </c>
      <c r="I15" s="5" t="s">
        <v>87</v>
      </c>
      <c r="J15" s="5" t="s">
        <v>86</v>
      </c>
      <c r="K15" s="5" t="s">
        <v>85</v>
      </c>
      <c r="L15" s="5" t="s">
        <v>84</v>
      </c>
      <c r="M15" s="5" t="s">
        <v>83</v>
      </c>
      <c r="N15" s="5" t="s">
        <v>82</v>
      </c>
      <c r="O15" s="5" t="s">
        <v>1</v>
      </c>
      <c r="P15" s="5" t="s">
        <v>2</v>
      </c>
      <c r="Q15" s="46"/>
    </row>
    <row r="16" spans="1:17" s="23" customForma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46"/>
    </row>
    <row r="17" spans="1:18" s="23" customFormat="1" x14ac:dyDescent="0.15">
      <c r="A17" s="25" t="s">
        <v>11</v>
      </c>
      <c r="B17" s="38" t="s">
        <v>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46"/>
    </row>
    <row r="18" spans="1:18" s="23" customFormat="1" x14ac:dyDescent="0.15">
      <c r="A18" s="26" t="s">
        <v>62</v>
      </c>
      <c r="B18" s="39">
        <v>20208</v>
      </c>
      <c r="C18" s="33">
        <v>0</v>
      </c>
      <c r="D18" s="33">
        <v>9611</v>
      </c>
      <c r="E18" s="33">
        <v>0</v>
      </c>
      <c r="F18" s="33">
        <v>0</v>
      </c>
      <c r="G18" s="33">
        <v>0</v>
      </c>
      <c r="H18" s="33">
        <v>0</v>
      </c>
      <c r="I18" s="33">
        <v>9819</v>
      </c>
      <c r="J18" s="33">
        <v>0</v>
      </c>
      <c r="K18" s="33">
        <v>35</v>
      </c>
      <c r="L18" s="33">
        <v>35</v>
      </c>
      <c r="M18" s="33">
        <v>0</v>
      </c>
      <c r="N18" s="33">
        <v>0</v>
      </c>
      <c r="O18" s="39">
        <f>SUM(C18:N18)</f>
        <v>19500</v>
      </c>
      <c r="P18" s="39">
        <f>B18-O18</f>
        <v>708</v>
      </c>
      <c r="Q18" s="46">
        <v>16187</v>
      </c>
    </row>
    <row r="19" spans="1:18" s="23" customFormat="1" x14ac:dyDescent="0.15">
      <c r="A19" s="26" t="s">
        <v>4</v>
      </c>
      <c r="B19" s="39">
        <v>18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9">
        <f>SUM(C19:N19)</f>
        <v>0</v>
      </c>
      <c r="P19" s="39">
        <f>B19-O19</f>
        <v>18</v>
      </c>
      <c r="Q19" s="46">
        <v>0</v>
      </c>
    </row>
    <row r="20" spans="1:18" s="23" customFormat="1" x14ac:dyDescent="0.15">
      <c r="A20" s="26" t="s">
        <v>69</v>
      </c>
      <c r="B20" s="39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9">
        <f>SUM(C20:N20)</f>
        <v>0</v>
      </c>
      <c r="P20" s="39">
        <f>B20-O20</f>
        <v>0</v>
      </c>
      <c r="Q20" s="46">
        <v>35</v>
      </c>
    </row>
    <row r="21" spans="1:18" s="23" customFormat="1" x14ac:dyDescent="0.15">
      <c r="A21" s="25" t="s">
        <v>43</v>
      </c>
      <c r="B21" s="40">
        <f>SUM(B18:B20)</f>
        <v>20226</v>
      </c>
      <c r="C21" s="40">
        <f>(C18+C19+C20)</f>
        <v>0</v>
      </c>
      <c r="D21" s="40">
        <f t="shared" ref="D21:N21" si="0">(D18+D19+D20)</f>
        <v>9611</v>
      </c>
      <c r="E21" s="40">
        <f t="shared" si="0"/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9819</v>
      </c>
      <c r="J21" s="40">
        <f t="shared" si="0"/>
        <v>0</v>
      </c>
      <c r="K21" s="40">
        <f t="shared" si="0"/>
        <v>35</v>
      </c>
      <c r="L21" s="40">
        <f t="shared" si="0"/>
        <v>35</v>
      </c>
      <c r="M21" s="40">
        <f t="shared" si="0"/>
        <v>0</v>
      </c>
      <c r="N21" s="40">
        <f t="shared" si="0"/>
        <v>0</v>
      </c>
      <c r="O21" s="40">
        <f>SUM(C21:N21)</f>
        <v>19500</v>
      </c>
      <c r="P21" s="40">
        <f>B21-O21</f>
        <v>726</v>
      </c>
      <c r="Q21" s="46">
        <v>16222</v>
      </c>
    </row>
    <row r="22" spans="1:18" s="23" customFormat="1" x14ac:dyDescent="0.15">
      <c r="A22" s="25" t="s">
        <v>66</v>
      </c>
      <c r="B22" s="28"/>
      <c r="C22" s="28"/>
      <c r="D22" s="29"/>
      <c r="E22" s="29"/>
      <c r="F22" s="29"/>
      <c r="G22" s="29"/>
      <c r="H22" s="29" t="s">
        <v>3</v>
      </c>
      <c r="I22" s="29"/>
      <c r="J22" s="29"/>
      <c r="K22" s="29"/>
      <c r="L22" s="29"/>
      <c r="M22" s="29"/>
      <c r="N22" s="29"/>
      <c r="O22" s="27"/>
      <c r="P22" s="27"/>
      <c r="Q22" s="46"/>
    </row>
    <row r="23" spans="1:18" s="23" customFormat="1" x14ac:dyDescent="0.15">
      <c r="A23" s="26" t="s">
        <v>5</v>
      </c>
      <c r="B23" s="39">
        <v>300</v>
      </c>
      <c r="C23" s="33">
        <v>0</v>
      </c>
      <c r="D23" s="33">
        <f>30*11</f>
        <v>330</v>
      </c>
      <c r="E23" s="33">
        <v>80</v>
      </c>
      <c r="F23" s="33">
        <v>0</v>
      </c>
      <c r="G23" s="33">
        <f>60+60+20+10</f>
        <v>150</v>
      </c>
      <c r="H23" s="33">
        <v>0</v>
      </c>
      <c r="I23" s="33">
        <v>60</v>
      </c>
      <c r="J23" s="33">
        <v>0</v>
      </c>
      <c r="K23" s="33">
        <v>0</v>
      </c>
      <c r="L23" s="33">
        <v>120</v>
      </c>
      <c r="M23" s="33">
        <v>30</v>
      </c>
      <c r="N23" s="33">
        <v>120</v>
      </c>
      <c r="O23" s="39">
        <f>SUM(C23:N23)</f>
        <v>890</v>
      </c>
      <c r="P23" s="39">
        <f>B23-O23</f>
        <v>-590</v>
      </c>
      <c r="Q23" s="46">
        <v>580</v>
      </c>
      <c r="R23" s="46"/>
    </row>
    <row r="24" spans="1:18" s="23" customFormat="1" x14ac:dyDescent="0.15">
      <c r="A24" s="26" t="s">
        <v>50</v>
      </c>
      <c r="B24" s="39">
        <v>350</v>
      </c>
      <c r="C24" s="33">
        <v>0</v>
      </c>
      <c r="D24" s="33">
        <f>(6*28)+(5*35)</f>
        <v>343</v>
      </c>
      <c r="E24" s="33">
        <v>49.5</v>
      </c>
      <c r="F24" s="33">
        <v>0</v>
      </c>
      <c r="G24" s="33">
        <f>14+21+21+4.5+3</f>
        <v>63.5</v>
      </c>
      <c r="H24" s="33">
        <v>0</v>
      </c>
      <c r="I24" s="33">
        <v>70</v>
      </c>
      <c r="J24" s="33">
        <v>0</v>
      </c>
      <c r="K24" s="33">
        <v>0</v>
      </c>
      <c r="L24" s="33">
        <v>77</v>
      </c>
      <c r="M24" s="33">
        <v>7</v>
      </c>
      <c r="N24" s="33">
        <v>14</v>
      </c>
      <c r="O24" s="39">
        <f>SUM(C24:N24)</f>
        <v>624</v>
      </c>
      <c r="P24" s="39">
        <f>B24-O24</f>
        <v>-274</v>
      </c>
      <c r="Q24" s="46">
        <v>329.5</v>
      </c>
      <c r="R24" s="46"/>
    </row>
    <row r="25" spans="1:18" s="23" customFormat="1" x14ac:dyDescent="0.15">
      <c r="A25" s="25" t="s">
        <v>43</v>
      </c>
      <c r="B25" s="40">
        <f>+(B23+B24)</f>
        <v>650</v>
      </c>
      <c r="C25" s="34">
        <v>0</v>
      </c>
      <c r="D25" s="34">
        <f>SUM(D23:D24)</f>
        <v>673</v>
      </c>
      <c r="E25" s="34">
        <f t="shared" ref="E25:N25" si="1">SUM(E23:E24)</f>
        <v>129.5</v>
      </c>
      <c r="F25" s="34">
        <f t="shared" si="1"/>
        <v>0</v>
      </c>
      <c r="G25" s="34">
        <f t="shared" si="1"/>
        <v>213.5</v>
      </c>
      <c r="H25" s="34">
        <f t="shared" si="1"/>
        <v>0</v>
      </c>
      <c r="I25" s="34">
        <f t="shared" si="1"/>
        <v>130</v>
      </c>
      <c r="J25" s="34">
        <f t="shared" si="1"/>
        <v>0</v>
      </c>
      <c r="K25" s="34">
        <f t="shared" si="1"/>
        <v>0</v>
      </c>
      <c r="L25" s="34">
        <f t="shared" si="1"/>
        <v>197</v>
      </c>
      <c r="M25" s="34">
        <f t="shared" si="1"/>
        <v>37</v>
      </c>
      <c r="N25" s="34">
        <f t="shared" si="1"/>
        <v>134</v>
      </c>
      <c r="O25" s="40">
        <f>SUM(C25:N25)</f>
        <v>1514</v>
      </c>
      <c r="P25" s="40">
        <f>B25-O25</f>
        <v>-864</v>
      </c>
      <c r="Q25" s="46">
        <v>909.5</v>
      </c>
    </row>
    <row r="26" spans="1:18" s="23" customFormat="1" x14ac:dyDescent="0.15">
      <c r="A26" s="25" t="s">
        <v>67</v>
      </c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7"/>
      <c r="P26" s="27"/>
      <c r="Q26" s="46"/>
    </row>
    <row r="27" spans="1:18" s="23" customFormat="1" x14ac:dyDescent="0.15">
      <c r="A27" s="26" t="s">
        <v>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f>SUM(C27:N27)</f>
        <v>0</v>
      </c>
      <c r="P27" s="39">
        <f>B27-O27</f>
        <v>0</v>
      </c>
      <c r="Q27" s="46">
        <v>0</v>
      </c>
    </row>
    <row r="28" spans="1:18" s="23" customFormat="1" x14ac:dyDescent="0.15">
      <c r="A28" s="25" t="s">
        <v>43</v>
      </c>
      <c r="B28" s="40">
        <f>+B27</f>
        <v>0</v>
      </c>
      <c r="C28" s="40">
        <f t="shared" ref="C28:N28" si="2">+C27</f>
        <v>0</v>
      </c>
      <c r="D28" s="40">
        <f t="shared" si="2"/>
        <v>0</v>
      </c>
      <c r="E28" s="40">
        <f t="shared" si="2"/>
        <v>0</v>
      </c>
      <c r="F28" s="40">
        <f t="shared" si="2"/>
        <v>0</v>
      </c>
      <c r="G28" s="40">
        <f t="shared" si="2"/>
        <v>0</v>
      </c>
      <c r="H28" s="40">
        <f t="shared" si="2"/>
        <v>0</v>
      </c>
      <c r="I28" s="40">
        <f t="shared" si="2"/>
        <v>0</v>
      </c>
      <c r="J28" s="40">
        <f t="shared" si="2"/>
        <v>0</v>
      </c>
      <c r="K28" s="40">
        <f t="shared" si="2"/>
        <v>0</v>
      </c>
      <c r="L28" s="40">
        <f t="shared" si="2"/>
        <v>0</v>
      </c>
      <c r="M28" s="40">
        <f t="shared" si="2"/>
        <v>0</v>
      </c>
      <c r="N28" s="40">
        <f t="shared" si="2"/>
        <v>0</v>
      </c>
      <c r="O28" s="40">
        <f>SUM(C28:N28)</f>
        <v>0</v>
      </c>
      <c r="P28" s="40">
        <f>B28-O28</f>
        <v>0</v>
      </c>
      <c r="Q28" s="46">
        <v>0</v>
      </c>
    </row>
    <row r="29" spans="1:18" s="23" customFormat="1" x14ac:dyDescent="0.15">
      <c r="A29" s="25" t="s">
        <v>12</v>
      </c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7"/>
      <c r="P29" s="27"/>
      <c r="Q29" s="46"/>
    </row>
    <row r="30" spans="1:18" s="23" customFormat="1" x14ac:dyDescent="0.15">
      <c r="A30" s="26" t="s">
        <v>61</v>
      </c>
      <c r="B30" s="39">
        <v>0</v>
      </c>
      <c r="C30" s="33">
        <v>415</v>
      </c>
      <c r="D30" s="33">
        <v>570</v>
      </c>
      <c r="E30" s="33">
        <v>415</v>
      </c>
      <c r="F30" s="33">
        <v>0</v>
      </c>
      <c r="G30" s="33">
        <v>25</v>
      </c>
      <c r="H30" s="33">
        <v>0</v>
      </c>
      <c r="I30" s="33">
        <v>0</v>
      </c>
      <c r="J30" s="33">
        <v>0</v>
      </c>
      <c r="K30" s="33">
        <v>50</v>
      </c>
      <c r="L30" s="33">
        <v>0</v>
      </c>
      <c r="M30" s="33">
        <v>125</v>
      </c>
      <c r="N30" s="33">
        <v>50</v>
      </c>
      <c r="O30" s="39">
        <f>SUM(C30:N30)</f>
        <v>1650</v>
      </c>
      <c r="P30" s="39">
        <f>B30-O30</f>
        <v>-1650</v>
      </c>
      <c r="Q30" s="46">
        <v>3840</v>
      </c>
    </row>
    <row r="31" spans="1:18" s="23" customFormat="1" x14ac:dyDescent="0.15">
      <c r="A31" s="25" t="s">
        <v>43</v>
      </c>
      <c r="B31" s="40">
        <f>+B30</f>
        <v>0</v>
      </c>
      <c r="C31" s="40">
        <f t="shared" ref="C31:N31" si="3">+C30</f>
        <v>415</v>
      </c>
      <c r="D31" s="40">
        <f t="shared" si="3"/>
        <v>570</v>
      </c>
      <c r="E31" s="40">
        <f t="shared" si="3"/>
        <v>415</v>
      </c>
      <c r="F31" s="40">
        <f t="shared" si="3"/>
        <v>0</v>
      </c>
      <c r="G31" s="40">
        <f t="shared" si="3"/>
        <v>25</v>
      </c>
      <c r="H31" s="40">
        <f t="shared" si="3"/>
        <v>0</v>
      </c>
      <c r="I31" s="40">
        <f t="shared" si="3"/>
        <v>0</v>
      </c>
      <c r="J31" s="40">
        <f t="shared" si="3"/>
        <v>0</v>
      </c>
      <c r="K31" s="40">
        <f t="shared" si="3"/>
        <v>50</v>
      </c>
      <c r="L31" s="40">
        <f t="shared" si="3"/>
        <v>0</v>
      </c>
      <c r="M31" s="40">
        <f t="shared" si="3"/>
        <v>125</v>
      </c>
      <c r="N31" s="40">
        <f t="shared" si="3"/>
        <v>50</v>
      </c>
      <c r="O31" s="40">
        <f>SUM(C31:N31)</f>
        <v>1650</v>
      </c>
      <c r="P31" s="40">
        <f>B31-O31</f>
        <v>-1650</v>
      </c>
      <c r="Q31" s="46">
        <v>3840</v>
      </c>
    </row>
    <row r="32" spans="1:18" s="23" customFormat="1" x14ac:dyDescent="0.15">
      <c r="A32" s="25" t="s">
        <v>68</v>
      </c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7"/>
      <c r="P32" s="27" t="s">
        <v>3</v>
      </c>
      <c r="Q32" s="46"/>
    </row>
    <row r="33" spans="1:50" s="23" customFormat="1" x14ac:dyDescent="0.15">
      <c r="A33" s="26" t="s">
        <v>7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f>SUM(C33:N33)</f>
        <v>0</v>
      </c>
      <c r="P33" s="39">
        <f>B33-O33</f>
        <v>0</v>
      </c>
      <c r="Q33" s="46">
        <v>0.16</v>
      </c>
    </row>
    <row r="34" spans="1:50" s="23" customFormat="1" x14ac:dyDescent="0.15">
      <c r="A34" s="25" t="s">
        <v>43</v>
      </c>
      <c r="B34" s="40">
        <f>+B33</f>
        <v>0</v>
      </c>
      <c r="C34" s="40">
        <f>C33</f>
        <v>0</v>
      </c>
      <c r="D34" s="40">
        <f t="shared" ref="D34:N34" si="4">D33</f>
        <v>0</v>
      </c>
      <c r="E34" s="40">
        <f t="shared" si="4"/>
        <v>0</v>
      </c>
      <c r="F34" s="40">
        <f t="shared" si="4"/>
        <v>0</v>
      </c>
      <c r="G34" s="40">
        <f t="shared" si="4"/>
        <v>0</v>
      </c>
      <c r="H34" s="40">
        <f t="shared" si="4"/>
        <v>0</v>
      </c>
      <c r="I34" s="40">
        <f t="shared" si="4"/>
        <v>0</v>
      </c>
      <c r="J34" s="40">
        <f t="shared" si="4"/>
        <v>0</v>
      </c>
      <c r="K34" s="40">
        <f t="shared" si="4"/>
        <v>0</v>
      </c>
      <c r="L34" s="40">
        <f t="shared" si="4"/>
        <v>0</v>
      </c>
      <c r="M34" s="40">
        <f t="shared" si="4"/>
        <v>0</v>
      </c>
      <c r="N34" s="40">
        <f t="shared" si="4"/>
        <v>0</v>
      </c>
      <c r="O34" s="40">
        <f>SUM(C34:N34)</f>
        <v>0</v>
      </c>
      <c r="P34" s="40">
        <f>B34-O34</f>
        <v>0</v>
      </c>
      <c r="Q34" s="47">
        <v>0.16</v>
      </c>
      <c r="R34" s="30" t="s">
        <v>3</v>
      </c>
      <c r="S34" s="30" t="s">
        <v>3</v>
      </c>
      <c r="T34" s="30" t="s">
        <v>3</v>
      </c>
      <c r="U34" s="30" t="s">
        <v>3</v>
      </c>
      <c r="V34" s="30" t="s">
        <v>3</v>
      </c>
      <c r="W34" s="30" t="s">
        <v>3</v>
      </c>
      <c r="X34" s="30" t="s">
        <v>3</v>
      </c>
      <c r="Y34" s="30" t="s">
        <v>3</v>
      </c>
      <c r="Z34" s="30" t="s">
        <v>3</v>
      </c>
      <c r="AA34" s="30" t="s">
        <v>3</v>
      </c>
      <c r="AB34" s="30" t="s">
        <v>3</v>
      </c>
      <c r="AC34" s="30" t="s">
        <v>3</v>
      </c>
      <c r="AD34" s="30" t="s">
        <v>3</v>
      </c>
      <c r="AE34" s="30" t="s">
        <v>3</v>
      </c>
      <c r="AF34" s="30" t="s">
        <v>3</v>
      </c>
      <c r="AG34" s="30" t="s">
        <v>3</v>
      </c>
      <c r="AH34" s="30" t="s">
        <v>3</v>
      </c>
      <c r="AI34" s="30" t="s">
        <v>3</v>
      </c>
      <c r="AJ34" s="30" t="s">
        <v>3</v>
      </c>
      <c r="AK34" s="30" t="s">
        <v>3</v>
      </c>
      <c r="AL34" s="30" t="s">
        <v>3</v>
      </c>
      <c r="AM34" s="30" t="s">
        <v>3</v>
      </c>
      <c r="AN34" s="30" t="s">
        <v>3</v>
      </c>
      <c r="AO34" s="30" t="s">
        <v>3</v>
      </c>
      <c r="AP34" s="30" t="s">
        <v>3</v>
      </c>
      <c r="AQ34" s="30" t="s">
        <v>3</v>
      </c>
      <c r="AR34" s="30" t="s">
        <v>3</v>
      </c>
      <c r="AS34" s="30" t="s">
        <v>3</v>
      </c>
      <c r="AT34" s="30" t="s">
        <v>3</v>
      </c>
      <c r="AU34" s="30" t="s">
        <v>3</v>
      </c>
      <c r="AV34" s="30" t="s">
        <v>3</v>
      </c>
      <c r="AW34" s="23" t="s">
        <v>3</v>
      </c>
      <c r="AX34" s="23" t="s">
        <v>3</v>
      </c>
    </row>
    <row r="35" spans="1:50" s="23" customFormat="1" x14ac:dyDescent="0.15">
      <c r="A35" s="25" t="s">
        <v>13</v>
      </c>
      <c r="B35" s="28"/>
      <c r="C35" s="28"/>
      <c r="D35" s="29"/>
      <c r="E35" s="29"/>
      <c r="F35" s="29"/>
      <c r="G35" s="29"/>
      <c r="H35" s="29" t="s">
        <v>3</v>
      </c>
      <c r="I35" s="29"/>
      <c r="J35" s="29"/>
      <c r="K35" s="29"/>
      <c r="L35" s="29"/>
      <c r="M35" s="29"/>
      <c r="N35" s="29"/>
      <c r="O35" s="27"/>
      <c r="P35" s="27" t="s">
        <v>3</v>
      </c>
      <c r="Q35" s="46"/>
    </row>
    <row r="36" spans="1:50" s="23" customFormat="1" x14ac:dyDescent="0.15">
      <c r="A36" s="31" t="s">
        <v>60</v>
      </c>
      <c r="B36" s="39">
        <v>11371.36</v>
      </c>
      <c r="C36" s="39">
        <v>11371.36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9">
        <f t="shared" ref="O36:O42" si="5">SUM(C36:N36)</f>
        <v>11371.36</v>
      </c>
      <c r="P36" s="39">
        <f t="shared" ref="P36:P43" si="6">B36-O36</f>
        <v>0</v>
      </c>
      <c r="Q36" s="46">
        <v>9241.1</v>
      </c>
    </row>
    <row r="37" spans="1:50" s="23" customFormat="1" x14ac:dyDescent="0.15">
      <c r="A37" s="31" t="s">
        <v>63</v>
      </c>
      <c r="B37" s="39">
        <v>0</v>
      </c>
      <c r="C37" s="39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9">
        <f t="shared" si="5"/>
        <v>0</v>
      </c>
      <c r="P37" s="39">
        <f t="shared" si="6"/>
        <v>0</v>
      </c>
      <c r="Q37" s="46">
        <v>0</v>
      </c>
    </row>
    <row r="38" spans="1:50" s="23" customFormat="1" x14ac:dyDescent="0.15">
      <c r="A38" s="31" t="s">
        <v>8</v>
      </c>
      <c r="B38" s="39">
        <v>0</v>
      </c>
      <c r="C38" s="39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9">
        <f t="shared" si="5"/>
        <v>0</v>
      </c>
      <c r="P38" s="39">
        <f t="shared" si="6"/>
        <v>0</v>
      </c>
      <c r="Q38" s="46">
        <v>0</v>
      </c>
    </row>
    <row r="39" spans="1:50" s="23" customFormat="1" x14ac:dyDescent="0.15">
      <c r="A39" s="31" t="s">
        <v>9</v>
      </c>
      <c r="B39" s="39">
        <v>600</v>
      </c>
      <c r="C39" s="39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9">
        <f t="shared" si="5"/>
        <v>0</v>
      </c>
      <c r="P39" s="39">
        <f t="shared" si="6"/>
        <v>600</v>
      </c>
      <c r="Q39" s="46">
        <v>600</v>
      </c>
    </row>
    <row r="40" spans="1:50" s="23" customFormat="1" x14ac:dyDescent="0.15">
      <c r="A40" s="31" t="s">
        <v>64</v>
      </c>
      <c r="B40" s="39">
        <v>7000</v>
      </c>
      <c r="C40" s="33">
        <v>1200</v>
      </c>
      <c r="D40" s="33">
        <v>600</v>
      </c>
      <c r="E40" s="33">
        <v>600</v>
      </c>
      <c r="F40" s="33">
        <v>600</v>
      </c>
      <c r="G40" s="33">
        <v>600</v>
      </c>
      <c r="H40" s="33">
        <v>1200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9">
        <f t="shared" si="5"/>
        <v>4800</v>
      </c>
      <c r="P40" s="39">
        <f t="shared" si="6"/>
        <v>2200</v>
      </c>
      <c r="Q40" s="46">
        <v>8650</v>
      </c>
    </row>
    <row r="41" spans="1:50" s="23" customFormat="1" x14ac:dyDescent="0.15">
      <c r="A41" s="31" t="s">
        <v>10</v>
      </c>
      <c r="B41" s="39">
        <v>0</v>
      </c>
      <c r="C41" s="39">
        <v>0</v>
      </c>
      <c r="D41" s="33">
        <v>1.44</v>
      </c>
      <c r="E41" s="33">
        <v>0</v>
      </c>
      <c r="F41" s="33">
        <v>0</v>
      </c>
      <c r="G41" s="33">
        <v>0</v>
      </c>
      <c r="H41" s="33">
        <v>10.23</v>
      </c>
      <c r="I41" s="33">
        <v>0</v>
      </c>
      <c r="J41" s="33">
        <v>0</v>
      </c>
      <c r="K41" s="33">
        <v>0</v>
      </c>
      <c r="L41" s="33">
        <v>5.94</v>
      </c>
      <c r="M41" s="33">
        <v>3.38</v>
      </c>
      <c r="N41" s="33">
        <v>0</v>
      </c>
      <c r="O41" s="39">
        <f t="shared" si="5"/>
        <v>20.99</v>
      </c>
      <c r="P41" s="39">
        <f t="shared" si="6"/>
        <v>-20.99</v>
      </c>
      <c r="Q41" s="46">
        <v>50.089999999999996</v>
      </c>
    </row>
    <row r="42" spans="1:50" s="23" customFormat="1" x14ac:dyDescent="0.15">
      <c r="A42" s="25" t="s">
        <v>43</v>
      </c>
      <c r="B42" s="40">
        <f>SUM(B36:B41)</f>
        <v>18971.36</v>
      </c>
      <c r="C42" s="40">
        <f t="shared" ref="C42:N42" si="7">SUM(C36:C41)</f>
        <v>12571.36</v>
      </c>
      <c r="D42" s="40">
        <f t="shared" si="7"/>
        <v>601.44000000000005</v>
      </c>
      <c r="E42" s="40">
        <f t="shared" si="7"/>
        <v>600</v>
      </c>
      <c r="F42" s="40">
        <f t="shared" si="7"/>
        <v>600</v>
      </c>
      <c r="G42" s="40">
        <f t="shared" si="7"/>
        <v>600</v>
      </c>
      <c r="H42" s="40">
        <f t="shared" si="7"/>
        <v>1210.23</v>
      </c>
      <c r="I42" s="40">
        <f t="shared" si="7"/>
        <v>0</v>
      </c>
      <c r="J42" s="40">
        <f t="shared" si="7"/>
        <v>0</v>
      </c>
      <c r="K42" s="40">
        <f t="shared" si="7"/>
        <v>0</v>
      </c>
      <c r="L42" s="40">
        <f t="shared" si="7"/>
        <v>5.94</v>
      </c>
      <c r="M42" s="40">
        <f t="shared" si="7"/>
        <v>3.38</v>
      </c>
      <c r="N42" s="40">
        <f t="shared" si="7"/>
        <v>0</v>
      </c>
      <c r="O42" s="40">
        <f t="shared" si="5"/>
        <v>16192.35</v>
      </c>
      <c r="P42" s="40">
        <f t="shared" si="6"/>
        <v>2779.01</v>
      </c>
      <c r="Q42" s="46">
        <v>18541.189999999999</v>
      </c>
    </row>
    <row r="43" spans="1:50" s="23" customFormat="1" x14ac:dyDescent="0.15">
      <c r="A43" s="32" t="s">
        <v>45</v>
      </c>
      <c r="B43" s="40">
        <f>B21+B25+B28+B31+B34+B42</f>
        <v>39847.360000000001</v>
      </c>
      <c r="C43" s="40">
        <f t="shared" ref="C43:N43" si="8">(C21+C25+C28+C31+C34+C42)</f>
        <v>12986.36</v>
      </c>
      <c r="D43" s="40">
        <f t="shared" si="8"/>
        <v>11455.44</v>
      </c>
      <c r="E43" s="40">
        <f t="shared" si="8"/>
        <v>1144.5</v>
      </c>
      <c r="F43" s="40">
        <f t="shared" si="8"/>
        <v>600</v>
      </c>
      <c r="G43" s="40">
        <f t="shared" si="8"/>
        <v>838.5</v>
      </c>
      <c r="H43" s="40">
        <f t="shared" si="8"/>
        <v>1210.23</v>
      </c>
      <c r="I43" s="40">
        <f t="shared" si="8"/>
        <v>9949</v>
      </c>
      <c r="J43" s="40">
        <f t="shared" si="8"/>
        <v>0</v>
      </c>
      <c r="K43" s="40">
        <f t="shared" si="8"/>
        <v>85</v>
      </c>
      <c r="L43" s="40">
        <f t="shared" si="8"/>
        <v>237.94</v>
      </c>
      <c r="M43" s="40">
        <f t="shared" si="8"/>
        <v>165.38</v>
      </c>
      <c r="N43" s="40">
        <f t="shared" si="8"/>
        <v>184</v>
      </c>
      <c r="O43" s="40">
        <f>SUM(C43:N43)</f>
        <v>38856.35</v>
      </c>
      <c r="P43" s="40">
        <f t="shared" si="6"/>
        <v>991.01000000000204</v>
      </c>
      <c r="Q43" s="46">
        <v>39512.850000000006</v>
      </c>
    </row>
    <row r="45" spans="1:50" x14ac:dyDescent="0.15">
      <c r="O45" s="45"/>
    </row>
  </sheetData>
  <mergeCells count="8">
    <mergeCell ref="A1:C2"/>
    <mergeCell ref="A14:A15"/>
    <mergeCell ref="B3:C3"/>
    <mergeCell ref="B4:C4"/>
    <mergeCell ref="B5:C5"/>
    <mergeCell ref="B7:C7"/>
    <mergeCell ref="B8:C8"/>
    <mergeCell ref="B9:C9"/>
  </mergeCells>
  <pageMargins left="0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workbookViewId="0">
      <selection activeCell="E32" sqref="E32"/>
    </sheetView>
  </sheetViews>
  <sheetFormatPr baseColWidth="10" defaultRowHeight="9.75" x14ac:dyDescent="0.15"/>
  <cols>
    <col min="1" max="1" width="20.85546875" style="20" customWidth="1"/>
    <col min="2" max="2" width="10.7109375" style="20" customWidth="1"/>
    <col min="3" max="3" width="8.85546875" style="20" customWidth="1"/>
    <col min="4" max="4" width="8.7109375" style="20" customWidth="1"/>
    <col min="5" max="12" width="8.85546875" style="20" customWidth="1"/>
    <col min="13" max="13" width="8.5703125" style="20" customWidth="1"/>
    <col min="14" max="14" width="8.7109375" style="20" customWidth="1"/>
    <col min="15" max="15" width="9.85546875" style="20" customWidth="1"/>
    <col min="16" max="16" width="10.7109375" style="20" hidden="1" customWidth="1"/>
    <col min="17" max="16384" width="11.42578125" style="20"/>
  </cols>
  <sheetData>
    <row r="1" spans="1:18" s="1" customFormat="1" ht="9.75" customHeight="1" x14ac:dyDescent="0.25">
      <c r="A1" s="49" t="s">
        <v>95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s="1" customFormat="1" x14ac:dyDescent="0.15">
      <c r="A2" s="50"/>
      <c r="B2" s="6" t="s">
        <v>0</v>
      </c>
      <c r="C2" s="5" t="s">
        <v>93</v>
      </c>
      <c r="D2" s="5" t="s">
        <v>92</v>
      </c>
      <c r="E2" s="5" t="s">
        <v>91</v>
      </c>
      <c r="F2" s="5" t="s">
        <v>90</v>
      </c>
      <c r="G2" s="5" t="s">
        <v>89</v>
      </c>
      <c r="H2" s="5" t="s">
        <v>88</v>
      </c>
      <c r="I2" s="5" t="s">
        <v>87</v>
      </c>
      <c r="J2" s="5" t="s">
        <v>86</v>
      </c>
      <c r="K2" s="5" t="s">
        <v>85</v>
      </c>
      <c r="L2" s="5" t="s">
        <v>84</v>
      </c>
      <c r="M2" s="5" t="s">
        <v>83</v>
      </c>
      <c r="N2" s="5" t="s">
        <v>82</v>
      </c>
      <c r="O2" s="6" t="s">
        <v>1</v>
      </c>
      <c r="P2" s="6" t="s">
        <v>2</v>
      </c>
    </row>
    <row r="3" spans="1:18" s="1" customFormat="1" x14ac:dyDescent="0.25">
      <c r="A3" s="7" t="s">
        <v>35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3</v>
      </c>
      <c r="P3" s="10"/>
    </row>
    <row r="4" spans="1:18" s="1" customFormat="1" x14ac:dyDescent="0.25">
      <c r="A4" s="4" t="s">
        <v>14</v>
      </c>
      <c r="B4" s="33">
        <v>7847.06</v>
      </c>
      <c r="C4" s="33">
        <v>622.15</v>
      </c>
      <c r="D4" s="33">
        <v>622.15</v>
      </c>
      <c r="E4" s="33">
        <v>622.15</v>
      </c>
      <c r="F4" s="33">
        <v>622.15</v>
      </c>
      <c r="G4" s="33">
        <v>622.15</v>
      </c>
      <c r="H4" s="33">
        <v>1140.96</v>
      </c>
      <c r="I4" s="33">
        <v>658</v>
      </c>
      <c r="J4" s="33">
        <v>658.73</v>
      </c>
      <c r="K4" s="33">
        <v>658.73</v>
      </c>
      <c r="L4" s="33">
        <v>658.4</v>
      </c>
      <c r="M4" s="33">
        <v>658.4</v>
      </c>
      <c r="N4" s="33">
        <v>658.4</v>
      </c>
      <c r="O4" s="33">
        <f t="shared" ref="O4" si="0">+(C4+D4+E4+F4+G4+H4+I4+J4+K4+L4+M4+N4)</f>
        <v>8202.369999999999</v>
      </c>
      <c r="P4" s="33">
        <f>B4-O4</f>
        <v>-355.30999999999858</v>
      </c>
      <c r="Q4" s="11" t="s">
        <v>3</v>
      </c>
    </row>
    <row r="5" spans="1:18" s="1" customFormat="1" x14ac:dyDescent="0.25">
      <c r="A5" s="4" t="s">
        <v>15</v>
      </c>
      <c r="B5" s="33">
        <v>3163.48</v>
      </c>
      <c r="C5" s="33">
        <v>251.07</v>
      </c>
      <c r="D5" s="33">
        <v>255.06</v>
      </c>
      <c r="E5" s="33">
        <v>255.06</v>
      </c>
      <c r="F5" s="33">
        <v>255.06</v>
      </c>
      <c r="G5" s="33">
        <v>255.06</v>
      </c>
      <c r="H5" s="33">
        <v>450.56</v>
      </c>
      <c r="I5" s="33">
        <v>270.02999999999997</v>
      </c>
      <c r="J5" s="33">
        <v>270.02999999999997</v>
      </c>
      <c r="K5" s="33">
        <v>270.02999999999997</v>
      </c>
      <c r="L5" s="33">
        <v>270.02999999999997</v>
      </c>
      <c r="M5" s="33">
        <v>270.02999999999997</v>
      </c>
      <c r="N5" s="33">
        <v>270.02999999999997</v>
      </c>
      <c r="O5" s="33">
        <f t="shared" ref="O5:O9" si="1">+(C5+D5+E5+F5+G5+H5+I5+J5+K5+L5+M5+N5)</f>
        <v>3342.0499999999993</v>
      </c>
      <c r="P5" s="33">
        <f t="shared" ref="P5:P61" si="2">B5-O5</f>
        <v>-178.56999999999925</v>
      </c>
    </row>
    <row r="6" spans="1:18" s="1" customFormat="1" x14ac:dyDescent="0.25">
      <c r="A6" s="4" t="s">
        <v>78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f t="shared" si="1"/>
        <v>0</v>
      </c>
      <c r="P6" s="33">
        <f t="shared" si="2"/>
        <v>0</v>
      </c>
    </row>
    <row r="7" spans="1:18" s="1" customFormat="1" x14ac:dyDescent="0.25">
      <c r="A7" s="4" t="s">
        <v>16</v>
      </c>
      <c r="B7" s="33">
        <v>526.32000000000005</v>
      </c>
      <c r="C7" s="33">
        <v>43.86</v>
      </c>
      <c r="D7" s="33">
        <v>43.86</v>
      </c>
      <c r="E7" s="33">
        <v>43.86</v>
      </c>
      <c r="F7" s="33">
        <v>43.86</v>
      </c>
      <c r="G7" s="33">
        <v>43.86</v>
      </c>
      <c r="H7" s="33">
        <v>43.86</v>
      </c>
      <c r="I7" s="33">
        <v>43.86</v>
      </c>
      <c r="J7" s="33">
        <v>43.86</v>
      </c>
      <c r="K7" s="33">
        <v>43.86</v>
      </c>
      <c r="L7" s="33">
        <v>43.86</v>
      </c>
      <c r="M7" s="33">
        <v>43.86</v>
      </c>
      <c r="N7" s="33">
        <v>43.86</v>
      </c>
      <c r="O7" s="33">
        <f t="shared" si="1"/>
        <v>526.32000000000005</v>
      </c>
      <c r="P7" s="33">
        <f t="shared" si="2"/>
        <v>0</v>
      </c>
    </row>
    <row r="8" spans="1:18" s="1" customFormat="1" x14ac:dyDescent="0.25">
      <c r="A8" s="4" t="s">
        <v>52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f t="shared" si="1"/>
        <v>0</v>
      </c>
      <c r="P8" s="33">
        <f t="shared" si="2"/>
        <v>0</v>
      </c>
    </row>
    <row r="9" spans="1:18" s="1" customFormat="1" x14ac:dyDescent="0.25">
      <c r="A9" s="4" t="s">
        <v>80</v>
      </c>
      <c r="B9" s="33">
        <v>400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189.05</v>
      </c>
      <c r="I9" s="33">
        <v>189.05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f t="shared" si="1"/>
        <v>378.1</v>
      </c>
      <c r="P9" s="33">
        <f t="shared" ref="P9" si="3">B9-O9</f>
        <v>21.899999999999977</v>
      </c>
    </row>
    <row r="10" spans="1:18" s="1" customFormat="1" x14ac:dyDescent="0.25">
      <c r="A10" s="7" t="s">
        <v>43</v>
      </c>
      <c r="B10" s="34">
        <f>SUM(B4:B9)</f>
        <v>11936.86</v>
      </c>
      <c r="C10" s="34">
        <f t="shared" ref="C10:O10" si="4">SUM(C4:C9)</f>
        <v>917.08</v>
      </c>
      <c r="D10" s="34">
        <f t="shared" si="4"/>
        <v>921.07</v>
      </c>
      <c r="E10" s="34">
        <f t="shared" si="4"/>
        <v>921.07</v>
      </c>
      <c r="F10" s="34">
        <f t="shared" si="4"/>
        <v>921.07</v>
      </c>
      <c r="G10" s="34">
        <f t="shared" si="4"/>
        <v>921.07</v>
      </c>
      <c r="H10" s="34">
        <f t="shared" si="4"/>
        <v>1824.4299999999998</v>
      </c>
      <c r="I10" s="34">
        <f>SUM(I4:I9)</f>
        <v>1160.94</v>
      </c>
      <c r="J10" s="34">
        <f t="shared" si="4"/>
        <v>972.62</v>
      </c>
      <c r="K10" s="34">
        <f t="shared" si="4"/>
        <v>972.62</v>
      </c>
      <c r="L10" s="34">
        <f t="shared" si="4"/>
        <v>972.29</v>
      </c>
      <c r="M10" s="34">
        <f t="shared" si="4"/>
        <v>972.29</v>
      </c>
      <c r="N10" s="34">
        <f t="shared" si="4"/>
        <v>972.29</v>
      </c>
      <c r="O10" s="34">
        <f t="shared" si="4"/>
        <v>12448.839999999998</v>
      </c>
      <c r="P10" s="34">
        <f t="shared" si="2"/>
        <v>-511.97999999999774</v>
      </c>
      <c r="R10" s="12"/>
    </row>
    <row r="11" spans="1:18" s="1" customFormat="1" x14ac:dyDescent="0.25">
      <c r="A11" s="7" t="s">
        <v>36</v>
      </c>
      <c r="B11" s="13"/>
      <c r="C11" s="9"/>
      <c r="D11" s="14"/>
      <c r="E11" s="14"/>
      <c r="F11" s="14"/>
      <c r="G11" s="14"/>
      <c r="H11" s="14"/>
      <c r="I11" s="14"/>
      <c r="J11" s="14"/>
      <c r="K11" s="9"/>
      <c r="L11" s="9"/>
      <c r="M11" s="9"/>
      <c r="N11" s="9"/>
      <c r="O11" s="9"/>
      <c r="P11" s="9"/>
    </row>
    <row r="12" spans="1:18" s="1" customFormat="1" x14ac:dyDescent="0.25">
      <c r="A12" s="4" t="s">
        <v>53</v>
      </c>
      <c r="B12" s="33">
        <v>100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271.04000000000002</v>
      </c>
      <c r="K12" s="33">
        <f>30+14.91</f>
        <v>44.91</v>
      </c>
      <c r="L12" s="33">
        <v>0</v>
      </c>
      <c r="M12" s="33">
        <v>0.95</v>
      </c>
      <c r="N12" s="33">
        <v>113.74</v>
      </c>
      <c r="O12" s="33">
        <f t="shared" ref="O12:O15" si="5">+(C12+D12+E12+F12+G12+H12+I12+J12+K12+L12+M12+N12)</f>
        <v>430.64000000000004</v>
      </c>
      <c r="P12" s="33">
        <f t="shared" si="2"/>
        <v>-330.64000000000004</v>
      </c>
    </row>
    <row r="13" spans="1:18" s="1" customFormat="1" x14ac:dyDescent="0.25">
      <c r="A13" s="4" t="s">
        <v>51</v>
      </c>
      <c r="B13" s="33">
        <v>250</v>
      </c>
      <c r="C13" s="33">
        <v>16.02</v>
      </c>
      <c r="D13" s="33">
        <v>12.53</v>
      </c>
      <c r="E13" s="33">
        <v>14.26</v>
      </c>
      <c r="F13" s="33">
        <v>14.66</v>
      </c>
      <c r="G13" s="33">
        <v>12.9</v>
      </c>
      <c r="H13" s="33">
        <v>12.72</v>
      </c>
      <c r="I13" s="33">
        <v>18.04</v>
      </c>
      <c r="J13" s="33">
        <v>26.68</v>
      </c>
      <c r="K13" s="33">
        <v>14.31</v>
      </c>
      <c r="L13" s="33">
        <v>28.89</v>
      </c>
      <c r="M13" s="33">
        <v>20.46</v>
      </c>
      <c r="N13" s="33">
        <v>15.59</v>
      </c>
      <c r="O13" s="33">
        <f t="shared" si="5"/>
        <v>207.06</v>
      </c>
      <c r="P13" s="33">
        <f t="shared" si="2"/>
        <v>42.94</v>
      </c>
    </row>
    <row r="14" spans="1:18" s="1" customFormat="1" x14ac:dyDescent="0.25">
      <c r="A14" s="4" t="s">
        <v>54</v>
      </c>
      <c r="B14" s="33">
        <v>1339.84</v>
      </c>
      <c r="C14" s="33">
        <v>72.180000000000007</v>
      </c>
      <c r="D14" s="33">
        <v>72.53</v>
      </c>
      <c r="E14" s="33">
        <f>58.14+31.02</f>
        <v>89.16</v>
      </c>
      <c r="F14" s="33">
        <v>58.14</v>
      </c>
      <c r="G14" s="33">
        <f>58.14+50.82</f>
        <v>108.96000000000001</v>
      </c>
      <c r="H14" s="33">
        <v>58.14</v>
      </c>
      <c r="I14" s="33">
        <v>58.14</v>
      </c>
      <c r="J14" s="33">
        <v>58.14</v>
      </c>
      <c r="K14" s="33">
        <f>58.14+456.16</f>
        <v>514.30000000000007</v>
      </c>
      <c r="L14" s="33">
        <v>58.82</v>
      </c>
      <c r="M14" s="33">
        <v>61.3</v>
      </c>
      <c r="N14" s="33">
        <v>61.04</v>
      </c>
      <c r="O14" s="33">
        <f t="shared" si="5"/>
        <v>1270.8499999999999</v>
      </c>
      <c r="P14" s="33">
        <f t="shared" si="2"/>
        <v>68.990000000000009</v>
      </c>
    </row>
    <row r="15" spans="1:18" s="1" customFormat="1" x14ac:dyDescent="0.25">
      <c r="A15" s="4" t="s">
        <v>17</v>
      </c>
      <c r="B15" s="33">
        <v>1241.04</v>
      </c>
      <c r="C15" s="33">
        <v>127</v>
      </c>
      <c r="D15" s="33">
        <v>79.959999999999994</v>
      </c>
      <c r="E15" s="33">
        <v>127</v>
      </c>
      <c r="F15" s="33">
        <v>79.959999999999994</v>
      </c>
      <c r="G15" s="33">
        <v>127</v>
      </c>
      <c r="H15" s="33">
        <v>79.959999999999994</v>
      </c>
      <c r="I15" s="33">
        <v>96.85</v>
      </c>
      <c r="J15" s="33">
        <v>49.81</v>
      </c>
      <c r="K15" s="33">
        <v>96.85</v>
      </c>
      <c r="L15" s="33">
        <v>49.81</v>
      </c>
      <c r="M15" s="33">
        <v>96.85</v>
      </c>
      <c r="N15" s="33">
        <v>49.81</v>
      </c>
      <c r="O15" s="33">
        <f t="shared" si="5"/>
        <v>1060.8600000000001</v>
      </c>
      <c r="P15" s="33">
        <f t="shared" si="2"/>
        <v>180.17999999999984</v>
      </c>
    </row>
    <row r="16" spans="1:18" s="1" customFormat="1" x14ac:dyDescent="0.25">
      <c r="A16" s="7" t="s">
        <v>43</v>
      </c>
      <c r="B16" s="34">
        <f>SUM(B12:B15)</f>
        <v>2930.88</v>
      </c>
      <c r="C16" s="34">
        <f>SUM(C12:C15)</f>
        <v>215.2</v>
      </c>
      <c r="D16" s="34">
        <f t="shared" ref="D16:O16" si="6">SUM(D12:D15)</f>
        <v>165.01999999999998</v>
      </c>
      <c r="E16" s="34">
        <f t="shared" si="6"/>
        <v>230.42000000000002</v>
      </c>
      <c r="F16" s="34">
        <f t="shared" si="6"/>
        <v>152.76</v>
      </c>
      <c r="G16" s="34">
        <f t="shared" si="6"/>
        <v>248.86</v>
      </c>
      <c r="H16" s="34">
        <f t="shared" si="6"/>
        <v>150.82</v>
      </c>
      <c r="I16" s="34">
        <f t="shared" si="6"/>
        <v>173.03</v>
      </c>
      <c r="J16" s="34">
        <f t="shared" si="6"/>
        <v>405.67</v>
      </c>
      <c r="K16" s="34">
        <f t="shared" si="6"/>
        <v>670.37000000000012</v>
      </c>
      <c r="L16" s="34">
        <f t="shared" si="6"/>
        <v>137.52000000000001</v>
      </c>
      <c r="M16" s="34">
        <f t="shared" si="6"/>
        <v>179.56</v>
      </c>
      <c r="N16" s="34">
        <f t="shared" si="6"/>
        <v>240.17999999999998</v>
      </c>
      <c r="O16" s="34">
        <f t="shared" si="6"/>
        <v>2969.41</v>
      </c>
      <c r="P16" s="34">
        <f t="shared" si="2"/>
        <v>-38.529999999999745</v>
      </c>
    </row>
    <row r="17" spans="1:16" s="1" customFormat="1" x14ac:dyDescent="0.25">
      <c r="A17" s="7" t="s">
        <v>37</v>
      </c>
      <c r="B17" s="13" t="s">
        <v>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1" customFormat="1" x14ac:dyDescent="0.25">
      <c r="A18" s="4" t="s">
        <v>70</v>
      </c>
      <c r="B18" s="33">
        <v>0</v>
      </c>
      <c r="C18" s="33">
        <v>223.8</v>
      </c>
      <c r="D18" s="33">
        <v>0</v>
      </c>
      <c r="E18" s="33">
        <v>543</v>
      </c>
      <c r="F18" s="33">
        <v>25</v>
      </c>
      <c r="G18" s="33">
        <v>531.20000000000005</v>
      </c>
      <c r="H18" s="33">
        <v>0</v>
      </c>
      <c r="I18" s="33">
        <v>108.8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f t="shared" ref="O18" si="7">+(C18+D18+E18+F18+G18+H18+I18+J18+K18+L18+M18+N18)</f>
        <v>1431.8</v>
      </c>
      <c r="P18" s="35">
        <f t="shared" si="2"/>
        <v>-1431.8</v>
      </c>
    </row>
    <row r="19" spans="1:16" s="1" customFormat="1" x14ac:dyDescent="0.25">
      <c r="A19" s="7" t="s">
        <v>43</v>
      </c>
      <c r="B19" s="34">
        <f t="shared" ref="B19" si="8">SUM(B18)</f>
        <v>0</v>
      </c>
      <c r="C19" s="34">
        <f t="shared" ref="C19:F19" si="9">SUM(C18)</f>
        <v>223.8</v>
      </c>
      <c r="D19" s="34">
        <f t="shared" si="9"/>
        <v>0</v>
      </c>
      <c r="E19" s="34">
        <f t="shared" si="9"/>
        <v>543</v>
      </c>
      <c r="F19" s="34">
        <f t="shared" si="9"/>
        <v>25</v>
      </c>
      <c r="G19" s="34">
        <f t="shared" ref="G19:N19" si="10">SUM(G18)</f>
        <v>531.20000000000005</v>
      </c>
      <c r="H19" s="34">
        <f t="shared" si="10"/>
        <v>0</v>
      </c>
      <c r="I19" s="34">
        <f t="shared" si="10"/>
        <v>108.8</v>
      </c>
      <c r="J19" s="34">
        <f t="shared" si="10"/>
        <v>0</v>
      </c>
      <c r="K19" s="34">
        <f t="shared" si="10"/>
        <v>0</v>
      </c>
      <c r="L19" s="34">
        <f t="shared" si="10"/>
        <v>0</v>
      </c>
      <c r="M19" s="34">
        <f t="shared" si="10"/>
        <v>0</v>
      </c>
      <c r="N19" s="34">
        <f t="shared" si="10"/>
        <v>0</v>
      </c>
      <c r="O19" s="34">
        <f xml:space="preserve"> + O18</f>
        <v>1431.8</v>
      </c>
      <c r="P19" s="34">
        <f t="shared" si="2"/>
        <v>-1431.8</v>
      </c>
    </row>
    <row r="20" spans="1:16" s="1" customFormat="1" x14ac:dyDescent="0.25">
      <c r="A20" s="7" t="s">
        <v>38</v>
      </c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s">
        <v>3</v>
      </c>
      <c r="P20" s="9"/>
    </row>
    <row r="21" spans="1:16" s="1" customFormat="1" x14ac:dyDescent="0.25">
      <c r="A21" s="4" t="s">
        <v>18</v>
      </c>
      <c r="B21" s="33">
        <v>50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f t="shared" ref="O21:O26" si="11">+(C21+D21+E21+F21+G21+H21+I21+J21+K21+L21+M21+N21)</f>
        <v>0</v>
      </c>
      <c r="P21" s="33">
        <f t="shared" si="2"/>
        <v>50</v>
      </c>
    </row>
    <row r="22" spans="1:16" s="1" customFormat="1" x14ac:dyDescent="0.25">
      <c r="A22" s="4" t="s">
        <v>48</v>
      </c>
      <c r="B22" s="33">
        <v>50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5.95</v>
      </c>
      <c r="N22" s="33">
        <v>0</v>
      </c>
      <c r="O22" s="33">
        <f t="shared" si="11"/>
        <v>5.95</v>
      </c>
      <c r="P22" s="33">
        <f t="shared" si="2"/>
        <v>44.05</v>
      </c>
    </row>
    <row r="23" spans="1:16" s="1" customFormat="1" x14ac:dyDescent="0.25">
      <c r="A23" s="4" t="s">
        <v>19</v>
      </c>
      <c r="B23" s="33">
        <v>50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5.78</v>
      </c>
      <c r="N23" s="33">
        <v>0</v>
      </c>
      <c r="O23" s="33">
        <f t="shared" si="11"/>
        <v>5.78</v>
      </c>
      <c r="P23" s="33">
        <f t="shared" si="2"/>
        <v>44.22</v>
      </c>
    </row>
    <row r="24" spans="1:16" s="1" customFormat="1" x14ac:dyDescent="0.25">
      <c r="A24" s="4" t="s">
        <v>71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f t="shared" si="11"/>
        <v>0</v>
      </c>
      <c r="P24" s="33">
        <f t="shared" si="2"/>
        <v>0</v>
      </c>
    </row>
    <row r="25" spans="1:16" s="1" customFormat="1" x14ac:dyDescent="0.25">
      <c r="A25" s="4" t="s">
        <v>20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si="11"/>
        <v>0</v>
      </c>
      <c r="P25" s="33">
        <f t="shared" si="2"/>
        <v>0</v>
      </c>
    </row>
    <row r="26" spans="1:16" s="1" customFormat="1" x14ac:dyDescent="0.25">
      <c r="A26" s="4" t="s">
        <v>21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f t="shared" si="11"/>
        <v>0</v>
      </c>
      <c r="P26" s="33">
        <f t="shared" si="2"/>
        <v>0</v>
      </c>
    </row>
    <row r="27" spans="1:16" s="1" customFormat="1" x14ac:dyDescent="0.25">
      <c r="A27" s="7" t="s">
        <v>43</v>
      </c>
      <c r="B27" s="34">
        <f>SUM(B21:B26)</f>
        <v>150</v>
      </c>
      <c r="C27" s="34">
        <f>(C21+C22+C23+C24+C25+C26)</f>
        <v>0</v>
      </c>
      <c r="D27" s="34">
        <f>(D21+D22+D23+D24+D25+D26)</f>
        <v>0</v>
      </c>
      <c r="E27" s="34">
        <f>(E21+E22+E23+E24+E25+E26)</f>
        <v>0</v>
      </c>
      <c r="F27" s="34">
        <f>(F21+F22+F23+F24+F25+F26)</f>
        <v>0</v>
      </c>
      <c r="G27" s="34">
        <f t="shared" ref="G27:O27" si="12">(G21+G22+G23+G24+G25+G26)</f>
        <v>0</v>
      </c>
      <c r="H27" s="34">
        <f t="shared" si="12"/>
        <v>0</v>
      </c>
      <c r="I27" s="34">
        <f t="shared" si="12"/>
        <v>0</v>
      </c>
      <c r="J27" s="34">
        <f t="shared" si="12"/>
        <v>0</v>
      </c>
      <c r="K27" s="34">
        <f t="shared" si="12"/>
        <v>0</v>
      </c>
      <c r="L27" s="34">
        <f t="shared" si="12"/>
        <v>0</v>
      </c>
      <c r="M27" s="34">
        <f t="shared" si="12"/>
        <v>11.73</v>
      </c>
      <c r="N27" s="34">
        <f t="shared" si="12"/>
        <v>0</v>
      </c>
      <c r="O27" s="34">
        <f t="shared" si="12"/>
        <v>11.73</v>
      </c>
      <c r="P27" s="34">
        <f t="shared" si="2"/>
        <v>138.27000000000001</v>
      </c>
    </row>
    <row r="28" spans="1:16" s="1" customFormat="1" x14ac:dyDescent="0.25">
      <c r="A28" s="7" t="s">
        <v>39</v>
      </c>
      <c r="B28" s="13"/>
      <c r="C28" s="9"/>
      <c r="D28" s="14"/>
      <c r="E28" s="14"/>
      <c r="F28" s="14" t="s">
        <v>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" customFormat="1" x14ac:dyDescent="0.25">
      <c r="A29" s="4" t="s">
        <v>72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f t="shared" ref="O29:O32" si="13">+(C29+D29+E29+F29+G29+H29+I29+J29+K29+L29+M29+N29)</f>
        <v>0</v>
      </c>
      <c r="P29" s="33">
        <f t="shared" si="2"/>
        <v>0</v>
      </c>
    </row>
    <row r="30" spans="1:16" s="1" customFormat="1" x14ac:dyDescent="0.25">
      <c r="A30" s="4" t="s">
        <v>22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f t="shared" si="13"/>
        <v>0</v>
      </c>
      <c r="P30" s="33">
        <f t="shared" si="2"/>
        <v>0</v>
      </c>
    </row>
    <row r="31" spans="1:16" s="1" customFormat="1" x14ac:dyDescent="0.25">
      <c r="A31" s="4" t="s">
        <v>23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f t="shared" si="13"/>
        <v>0</v>
      </c>
      <c r="P31" s="33">
        <f t="shared" si="2"/>
        <v>0</v>
      </c>
    </row>
    <row r="32" spans="1:16" s="1" customFormat="1" x14ac:dyDescent="0.25">
      <c r="A32" s="4" t="s">
        <v>24</v>
      </c>
      <c r="B32" s="33">
        <v>1600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f t="shared" si="13"/>
        <v>0</v>
      </c>
      <c r="P32" s="33">
        <f t="shared" si="2"/>
        <v>1600</v>
      </c>
    </row>
    <row r="33" spans="1:16" s="1" customFormat="1" x14ac:dyDescent="0.25">
      <c r="A33" s="7" t="s">
        <v>43</v>
      </c>
      <c r="B33" s="34">
        <f>+(B29+B30+B31+B32)</f>
        <v>1600</v>
      </c>
      <c r="C33" s="34">
        <f>+(C29+C30+C31+C32)</f>
        <v>0</v>
      </c>
      <c r="D33" s="36">
        <f t="shared" ref="D33:N33" si="14">(D29+D30+D31+D32)</f>
        <v>0</v>
      </c>
      <c r="E33" s="37">
        <f t="shared" si="14"/>
        <v>0</v>
      </c>
      <c r="F33" s="37">
        <f t="shared" si="14"/>
        <v>0</v>
      </c>
      <c r="G33" s="37">
        <f t="shared" si="14"/>
        <v>0</v>
      </c>
      <c r="H33" s="37">
        <f t="shared" si="14"/>
        <v>0</v>
      </c>
      <c r="I33" s="36">
        <f t="shared" si="14"/>
        <v>0</v>
      </c>
      <c r="J33" s="37">
        <f t="shared" si="14"/>
        <v>0</v>
      </c>
      <c r="K33" s="37">
        <f t="shared" si="14"/>
        <v>0</v>
      </c>
      <c r="L33" s="37">
        <f t="shared" si="14"/>
        <v>0</v>
      </c>
      <c r="M33" s="37">
        <f t="shared" si="14"/>
        <v>0</v>
      </c>
      <c r="N33" s="36">
        <f t="shared" si="14"/>
        <v>0</v>
      </c>
      <c r="O33" s="34">
        <f>+(O29+O30+O31+O32)</f>
        <v>0</v>
      </c>
      <c r="P33" s="34">
        <f t="shared" si="2"/>
        <v>1600</v>
      </c>
    </row>
    <row r="34" spans="1:16" s="1" customFormat="1" x14ac:dyDescent="0.25">
      <c r="A34" s="7" t="s">
        <v>42</v>
      </c>
      <c r="B34" s="13"/>
      <c r="C34" s="9"/>
      <c r="D34" s="14"/>
      <c r="E34" s="14"/>
      <c r="F34" s="14" t="s">
        <v>3</v>
      </c>
      <c r="G34" s="14"/>
      <c r="H34" s="14"/>
      <c r="I34" s="14"/>
      <c r="J34" s="14"/>
      <c r="K34" s="14"/>
      <c r="L34" s="14"/>
      <c r="M34" s="14"/>
      <c r="N34" s="14"/>
      <c r="O34" s="14" t="s">
        <v>3</v>
      </c>
      <c r="P34" s="14"/>
    </row>
    <row r="35" spans="1:16" s="1" customFormat="1" x14ac:dyDescent="0.25">
      <c r="A35" s="4" t="s">
        <v>25</v>
      </c>
      <c r="B35" s="33">
        <v>1000</v>
      </c>
      <c r="C35" s="33">
        <v>455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f t="shared" ref="O35:O36" si="15">+(C35+D35+E35+F35+G35+H35+I35+J35+K35+L35+M35+N35)</f>
        <v>455</v>
      </c>
      <c r="P35" s="33">
        <f t="shared" si="2"/>
        <v>545</v>
      </c>
    </row>
    <row r="36" spans="1:16" s="1" customFormat="1" x14ac:dyDescent="0.25">
      <c r="A36" s="4" t="s">
        <v>44</v>
      </c>
      <c r="B36" s="33">
        <v>300</v>
      </c>
      <c r="C36" s="33">
        <v>16.600000000000001</v>
      </c>
      <c r="D36" s="33">
        <v>9.6999999999999993</v>
      </c>
      <c r="E36" s="33">
        <v>0</v>
      </c>
      <c r="F36" s="33">
        <v>0</v>
      </c>
      <c r="G36" s="33">
        <v>177.35</v>
      </c>
      <c r="H36" s="33">
        <v>0</v>
      </c>
      <c r="I36" s="33">
        <v>0</v>
      </c>
      <c r="J36" s="33">
        <v>0</v>
      </c>
      <c r="K36" s="33">
        <v>0</v>
      </c>
      <c r="L36" s="33">
        <v>104.55</v>
      </c>
      <c r="M36" s="33">
        <v>0</v>
      </c>
      <c r="N36" s="33">
        <v>0</v>
      </c>
      <c r="O36" s="33">
        <f t="shared" si="15"/>
        <v>308.2</v>
      </c>
      <c r="P36" s="33">
        <f t="shared" si="2"/>
        <v>-8.1999999999999886</v>
      </c>
    </row>
    <row r="37" spans="1:16" s="1" customFormat="1" x14ac:dyDescent="0.25">
      <c r="A37" s="7" t="s">
        <v>43</v>
      </c>
      <c r="B37" s="34">
        <f>+(B35+B36)</f>
        <v>1300</v>
      </c>
      <c r="C37" s="34">
        <f t="shared" ref="C37:O37" si="16">+(C35+C36)</f>
        <v>471.6</v>
      </c>
      <c r="D37" s="34">
        <f t="shared" si="16"/>
        <v>9.6999999999999993</v>
      </c>
      <c r="E37" s="34">
        <f t="shared" si="16"/>
        <v>0</v>
      </c>
      <c r="F37" s="34">
        <f t="shared" si="16"/>
        <v>0</v>
      </c>
      <c r="G37" s="34">
        <f t="shared" si="16"/>
        <v>177.35</v>
      </c>
      <c r="H37" s="34">
        <f t="shared" si="16"/>
        <v>0</v>
      </c>
      <c r="I37" s="34">
        <f t="shared" si="16"/>
        <v>0</v>
      </c>
      <c r="J37" s="34">
        <f t="shared" si="16"/>
        <v>0</v>
      </c>
      <c r="K37" s="34">
        <f t="shared" si="16"/>
        <v>0</v>
      </c>
      <c r="L37" s="34">
        <f t="shared" si="16"/>
        <v>104.55</v>
      </c>
      <c r="M37" s="34">
        <f t="shared" si="16"/>
        <v>0</v>
      </c>
      <c r="N37" s="34">
        <f t="shared" si="16"/>
        <v>0</v>
      </c>
      <c r="O37" s="34">
        <f t="shared" si="16"/>
        <v>763.2</v>
      </c>
      <c r="P37" s="34">
        <f t="shared" si="2"/>
        <v>536.79999999999995</v>
      </c>
    </row>
    <row r="38" spans="1:16" s="1" customFormat="1" x14ac:dyDescent="0.25">
      <c r="A38" s="7" t="s">
        <v>40</v>
      </c>
      <c r="B38" s="15" t="s">
        <v>3</v>
      </c>
      <c r="C38" s="16"/>
      <c r="D38" s="14"/>
      <c r="E38" s="15"/>
      <c r="F38" s="14" t="s">
        <v>3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s="1" customFormat="1" x14ac:dyDescent="0.25">
      <c r="A39" s="4" t="s">
        <v>26</v>
      </c>
      <c r="B39" s="33">
        <v>1100</v>
      </c>
      <c r="C39" s="33">
        <v>0</v>
      </c>
      <c r="D39" s="33">
        <v>0</v>
      </c>
      <c r="E39" s="33">
        <v>0</v>
      </c>
      <c r="F39" s="33">
        <v>0</v>
      </c>
      <c r="G39" s="33">
        <v>575.15</v>
      </c>
      <c r="H39" s="33">
        <v>0</v>
      </c>
      <c r="I39" s="33">
        <v>0</v>
      </c>
      <c r="J39" s="33">
        <v>0</v>
      </c>
      <c r="K39" s="33">
        <v>0</v>
      </c>
      <c r="L39" s="33">
        <v>575.15</v>
      </c>
      <c r="M39" s="33">
        <v>0</v>
      </c>
      <c r="N39" s="33">
        <v>0</v>
      </c>
      <c r="O39" s="33">
        <f t="shared" ref="O39:O44" si="17">+(C39+D39+E39+F39+G39+H39+I39+J39+K39+L39+M39+N39)</f>
        <v>1150.3</v>
      </c>
      <c r="P39" s="33">
        <f t="shared" si="2"/>
        <v>-50.299999999999955</v>
      </c>
    </row>
    <row r="40" spans="1:16" s="1" customFormat="1" x14ac:dyDescent="0.25">
      <c r="A40" s="4" t="s">
        <v>27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f t="shared" si="17"/>
        <v>0</v>
      </c>
      <c r="P40" s="33">
        <f t="shared" si="2"/>
        <v>0</v>
      </c>
    </row>
    <row r="41" spans="1:16" s="1" customFormat="1" x14ac:dyDescent="0.25">
      <c r="A41" s="4" t="s">
        <v>28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f t="shared" si="17"/>
        <v>0</v>
      </c>
      <c r="P41" s="33">
        <f t="shared" si="2"/>
        <v>0</v>
      </c>
    </row>
    <row r="42" spans="1:16" s="1" customFormat="1" x14ac:dyDescent="0.25">
      <c r="A42" s="4" t="s">
        <v>29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f t="shared" si="17"/>
        <v>0</v>
      </c>
      <c r="P42" s="33">
        <f t="shared" si="2"/>
        <v>0</v>
      </c>
    </row>
    <row r="43" spans="1:16" s="1" customFormat="1" x14ac:dyDescent="0.25">
      <c r="A43" s="4" t="s">
        <v>73</v>
      </c>
      <c r="B43" s="33">
        <v>300</v>
      </c>
      <c r="C43" s="33">
        <v>0</v>
      </c>
      <c r="D43" s="33">
        <v>2.97</v>
      </c>
      <c r="E43" s="33">
        <v>0</v>
      </c>
      <c r="F43" s="33">
        <v>0</v>
      </c>
      <c r="G43" s="33">
        <v>281.08999999999997</v>
      </c>
      <c r="H43" s="33">
        <v>12.74</v>
      </c>
      <c r="I43" s="33">
        <v>0</v>
      </c>
      <c r="J43" s="33">
        <v>0</v>
      </c>
      <c r="K43" s="33">
        <v>0</v>
      </c>
      <c r="L43" s="33">
        <v>3.78</v>
      </c>
      <c r="M43" s="33">
        <v>0</v>
      </c>
      <c r="N43" s="33">
        <v>0</v>
      </c>
      <c r="O43" s="33">
        <f t="shared" si="17"/>
        <v>300.58</v>
      </c>
      <c r="P43" s="33">
        <f t="shared" si="2"/>
        <v>-0.57999999999998408</v>
      </c>
    </row>
    <row r="44" spans="1:16" s="1" customFormat="1" x14ac:dyDescent="0.25">
      <c r="A44" s="4" t="s">
        <v>79</v>
      </c>
      <c r="B44" s="33">
        <v>400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356.95</v>
      </c>
      <c r="M44" s="33">
        <v>0</v>
      </c>
      <c r="N44" s="33">
        <v>0</v>
      </c>
      <c r="O44" s="33">
        <f t="shared" si="17"/>
        <v>356.95</v>
      </c>
      <c r="P44" s="33">
        <f t="shared" ref="P44" si="18">B44-O44</f>
        <v>43.050000000000011</v>
      </c>
    </row>
    <row r="45" spans="1:16" s="1" customFormat="1" x14ac:dyDescent="0.25">
      <c r="A45" s="7" t="s">
        <v>43</v>
      </c>
      <c r="B45" s="34">
        <f>SUM(B39:B44)</f>
        <v>1800</v>
      </c>
      <c r="C45" s="34">
        <f t="shared" ref="C45:O45" si="19">SUM(C39:C44)</f>
        <v>0</v>
      </c>
      <c r="D45" s="34">
        <f t="shared" si="19"/>
        <v>2.97</v>
      </c>
      <c r="E45" s="34">
        <f t="shared" si="19"/>
        <v>0</v>
      </c>
      <c r="F45" s="34">
        <f t="shared" si="19"/>
        <v>0</v>
      </c>
      <c r="G45" s="34">
        <f t="shared" si="19"/>
        <v>856.24</v>
      </c>
      <c r="H45" s="34">
        <f t="shared" si="19"/>
        <v>12.74</v>
      </c>
      <c r="I45" s="34">
        <f t="shared" si="19"/>
        <v>0</v>
      </c>
      <c r="J45" s="34">
        <f t="shared" si="19"/>
        <v>0</v>
      </c>
      <c r="K45" s="34">
        <f t="shared" si="19"/>
        <v>0</v>
      </c>
      <c r="L45" s="34">
        <f t="shared" si="19"/>
        <v>935.87999999999988</v>
      </c>
      <c r="M45" s="34">
        <f t="shared" si="19"/>
        <v>0</v>
      </c>
      <c r="N45" s="34">
        <f t="shared" si="19"/>
        <v>0</v>
      </c>
      <c r="O45" s="34">
        <f t="shared" si="19"/>
        <v>1807.83</v>
      </c>
      <c r="P45" s="34">
        <f t="shared" si="2"/>
        <v>-7.8299999999999272</v>
      </c>
    </row>
    <row r="46" spans="1:16" s="1" customFormat="1" x14ac:dyDescent="0.25">
      <c r="A46" s="7" t="s">
        <v>30</v>
      </c>
      <c r="B46" s="14"/>
      <c r="C46" s="9"/>
      <c r="D46" s="14"/>
      <c r="E46" s="14" t="s">
        <v>3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" customFormat="1" x14ac:dyDescent="0.25">
      <c r="A47" s="4" t="s">
        <v>74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689.7</v>
      </c>
      <c r="I47" s="33">
        <v>822.8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f t="shared" ref="O47:O48" si="20">+(C47+D47+E47+F47+G47+H47+I47+J47+K47+L47+M47+N47)</f>
        <v>1512.5</v>
      </c>
      <c r="P47" s="33">
        <f t="shared" si="2"/>
        <v>-1512.5</v>
      </c>
    </row>
    <row r="48" spans="1:16" s="1" customFormat="1" x14ac:dyDescent="0.25">
      <c r="A48" s="4" t="s">
        <v>47</v>
      </c>
      <c r="B48" s="33">
        <v>550</v>
      </c>
      <c r="C48" s="33">
        <v>0</v>
      </c>
      <c r="D48" s="33">
        <v>0</v>
      </c>
      <c r="E48" s="33">
        <v>0</v>
      </c>
      <c r="F48" s="33">
        <v>0</v>
      </c>
      <c r="G48" s="33">
        <v>134.26</v>
      </c>
      <c r="H48" s="33">
        <v>134.26</v>
      </c>
      <c r="I48" s="33">
        <v>0</v>
      </c>
      <c r="J48" s="33">
        <v>0</v>
      </c>
      <c r="K48" s="33">
        <v>0</v>
      </c>
      <c r="L48" s="33">
        <v>134.26</v>
      </c>
      <c r="M48" s="33">
        <v>134.27000000000001</v>
      </c>
      <c r="N48" s="33">
        <v>0</v>
      </c>
      <c r="O48" s="33">
        <f t="shared" si="20"/>
        <v>537.04999999999995</v>
      </c>
      <c r="P48" s="33">
        <f t="shared" si="2"/>
        <v>12.950000000000045</v>
      </c>
    </row>
    <row r="49" spans="1:18" s="1" customFormat="1" x14ac:dyDescent="0.25">
      <c r="A49" s="7" t="s">
        <v>43</v>
      </c>
      <c r="B49" s="34">
        <f>(B47+B48)</f>
        <v>550</v>
      </c>
      <c r="C49" s="34">
        <f>(C47+C48)</f>
        <v>0</v>
      </c>
      <c r="D49" s="34">
        <f t="shared" ref="D49:O49" si="21">(D47+D48)</f>
        <v>0</v>
      </c>
      <c r="E49" s="34">
        <f t="shared" si="21"/>
        <v>0</v>
      </c>
      <c r="F49" s="34">
        <f t="shared" si="21"/>
        <v>0</v>
      </c>
      <c r="G49" s="34">
        <f t="shared" si="21"/>
        <v>134.26</v>
      </c>
      <c r="H49" s="34">
        <f t="shared" si="21"/>
        <v>823.96</v>
      </c>
      <c r="I49" s="34">
        <f t="shared" si="21"/>
        <v>822.8</v>
      </c>
      <c r="J49" s="34">
        <f t="shared" si="21"/>
        <v>0</v>
      </c>
      <c r="K49" s="34">
        <f t="shared" si="21"/>
        <v>0</v>
      </c>
      <c r="L49" s="34">
        <f t="shared" si="21"/>
        <v>134.26</v>
      </c>
      <c r="M49" s="34">
        <f t="shared" si="21"/>
        <v>134.27000000000001</v>
      </c>
      <c r="N49" s="34">
        <f t="shared" si="21"/>
        <v>0</v>
      </c>
      <c r="O49" s="34">
        <f t="shared" si="21"/>
        <v>2049.5500000000002</v>
      </c>
      <c r="P49" s="34">
        <f t="shared" si="2"/>
        <v>-1499.5500000000002</v>
      </c>
    </row>
    <row r="50" spans="1:18" s="1" customFormat="1" x14ac:dyDescent="0.25">
      <c r="A50" s="7" t="s">
        <v>41</v>
      </c>
      <c r="B50" s="13"/>
      <c r="C50" s="9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8" s="1" customFormat="1" x14ac:dyDescent="0.25">
      <c r="A51" s="4" t="s">
        <v>31</v>
      </c>
      <c r="B51" s="33">
        <v>1000</v>
      </c>
      <c r="C51" s="33">
        <v>0</v>
      </c>
      <c r="D51" s="33">
        <v>505</v>
      </c>
      <c r="E51" s="33">
        <v>35</v>
      </c>
      <c r="F51" s="33">
        <v>0</v>
      </c>
      <c r="G51" s="33">
        <v>0</v>
      </c>
      <c r="H51" s="33">
        <v>0</v>
      </c>
      <c r="I51" s="33">
        <v>403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f t="shared" ref="O51:O58" si="22">+(C51+D51+E51+F51+G51+H51+I51+J51+K51+L51+M51+N51)</f>
        <v>943</v>
      </c>
      <c r="P51" s="33">
        <f t="shared" si="2"/>
        <v>57</v>
      </c>
    </row>
    <row r="52" spans="1:18" s="1" customFormat="1" x14ac:dyDescent="0.25">
      <c r="A52" s="4" t="s">
        <v>49</v>
      </c>
      <c r="B52" s="33">
        <v>500</v>
      </c>
      <c r="C52" s="33">
        <v>37.549999999999997</v>
      </c>
      <c r="D52" s="33">
        <v>136.91999999999999</v>
      </c>
      <c r="E52" s="33">
        <v>5.05</v>
      </c>
      <c r="F52" s="33">
        <v>52.55</v>
      </c>
      <c r="G52" s="33">
        <v>29.93</v>
      </c>
      <c r="H52" s="33">
        <v>0</v>
      </c>
      <c r="I52" s="33">
        <v>202.73</v>
      </c>
      <c r="J52" s="33">
        <v>2.75</v>
      </c>
      <c r="K52" s="33">
        <v>10.25</v>
      </c>
      <c r="L52" s="33">
        <v>38.159999999999997</v>
      </c>
      <c r="M52" s="33">
        <v>2.75</v>
      </c>
      <c r="N52" s="33">
        <v>37.21</v>
      </c>
      <c r="O52" s="33">
        <f t="shared" si="22"/>
        <v>555.85</v>
      </c>
      <c r="P52" s="33">
        <f t="shared" si="2"/>
        <v>-55.850000000000023</v>
      </c>
      <c r="Q52" s="17"/>
      <c r="R52" s="17" t="s">
        <v>3</v>
      </c>
    </row>
    <row r="53" spans="1:18" s="1" customFormat="1" x14ac:dyDescent="0.25">
      <c r="A53" s="4" t="s">
        <v>32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f t="shared" si="22"/>
        <v>0</v>
      </c>
      <c r="P53" s="33">
        <f t="shared" si="2"/>
        <v>0</v>
      </c>
      <c r="Q53" s="17" t="s">
        <v>3</v>
      </c>
      <c r="R53" s="17" t="s">
        <v>3</v>
      </c>
    </row>
    <row r="54" spans="1:18" s="1" customFormat="1" x14ac:dyDescent="0.25">
      <c r="A54" s="4" t="s">
        <v>75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f t="shared" si="22"/>
        <v>0</v>
      </c>
      <c r="P54" s="33">
        <f t="shared" si="2"/>
        <v>0</v>
      </c>
    </row>
    <row r="55" spans="1:18" s="1" customFormat="1" x14ac:dyDescent="0.25">
      <c r="A55" s="4" t="s">
        <v>65</v>
      </c>
      <c r="B55" s="33">
        <v>7000</v>
      </c>
      <c r="C55" s="33">
        <v>1200</v>
      </c>
      <c r="D55" s="33">
        <v>600</v>
      </c>
      <c r="E55" s="33">
        <v>600</v>
      </c>
      <c r="F55" s="33">
        <v>600</v>
      </c>
      <c r="G55" s="33">
        <v>600</v>
      </c>
      <c r="H55" s="33">
        <v>1200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f t="shared" si="22"/>
        <v>4800</v>
      </c>
      <c r="P55" s="33">
        <f t="shared" si="2"/>
        <v>2200</v>
      </c>
    </row>
    <row r="56" spans="1:18" s="1" customFormat="1" x14ac:dyDescent="0.25">
      <c r="A56" s="4" t="s">
        <v>33</v>
      </c>
      <c r="B56" s="33">
        <v>100</v>
      </c>
      <c r="C56" s="33">
        <v>24.08</v>
      </c>
      <c r="D56" s="33">
        <v>46.83</v>
      </c>
      <c r="E56" s="33">
        <v>65</v>
      </c>
      <c r="F56" s="33">
        <v>7.8</v>
      </c>
      <c r="G56" s="33">
        <v>16.940000000000001</v>
      </c>
      <c r="H56" s="33">
        <v>0</v>
      </c>
      <c r="I56" s="33">
        <f>44.77+363</f>
        <v>407.77</v>
      </c>
      <c r="J56" s="33">
        <v>0</v>
      </c>
      <c r="K56" s="33">
        <v>20</v>
      </c>
      <c r="L56" s="33">
        <f>50+3.2</f>
        <v>53.2</v>
      </c>
      <c r="M56" s="33">
        <v>108.9</v>
      </c>
      <c r="N56" s="33">
        <v>0</v>
      </c>
      <c r="O56" s="33">
        <f t="shared" si="22"/>
        <v>750.52</v>
      </c>
      <c r="P56" s="33">
        <f t="shared" si="2"/>
        <v>-650.52</v>
      </c>
      <c r="Q56" s="18"/>
    </row>
    <row r="57" spans="1:18" s="1" customFormat="1" x14ac:dyDescent="0.25">
      <c r="A57" s="4" t="s">
        <v>34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f t="shared" si="22"/>
        <v>0</v>
      </c>
      <c r="P57" s="33">
        <f t="shared" si="2"/>
        <v>0</v>
      </c>
      <c r="Q57" s="1" t="s">
        <v>3</v>
      </c>
    </row>
    <row r="58" spans="1:18" s="1" customFormat="1" x14ac:dyDescent="0.25">
      <c r="A58" s="4" t="s">
        <v>76</v>
      </c>
      <c r="B58" s="33">
        <v>0</v>
      </c>
      <c r="C58" s="33">
        <v>0</v>
      </c>
      <c r="D58" s="33">
        <v>0</v>
      </c>
      <c r="E58" s="33">
        <v>0</v>
      </c>
      <c r="F58" s="33">
        <v>113.63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f t="shared" si="22"/>
        <v>113.63</v>
      </c>
      <c r="P58" s="33">
        <f t="shared" si="2"/>
        <v>-113.63</v>
      </c>
    </row>
    <row r="59" spans="1:18" s="1" customFormat="1" hidden="1" x14ac:dyDescent="0.25">
      <c r="A59" s="4" t="s">
        <v>77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f>+(C59+D59+E59+F59+G59+H59+I59+J59+K59+L59+M59+N59)</f>
        <v>0</v>
      </c>
      <c r="P59" s="33">
        <f t="shared" si="2"/>
        <v>0</v>
      </c>
    </row>
    <row r="60" spans="1:18" s="1" customFormat="1" x14ac:dyDescent="0.25">
      <c r="A60" s="7" t="s">
        <v>43</v>
      </c>
      <c r="B60" s="34">
        <f t="shared" ref="B60" si="23">(B51+B52+B53+B54+B55+B56+B57+B58+B59)</f>
        <v>8600</v>
      </c>
      <c r="C60" s="34">
        <f t="shared" ref="C60:N60" si="24">(C51+C52+C53+C54+C55+C56+C57+C58+C59)</f>
        <v>1261.6299999999999</v>
      </c>
      <c r="D60" s="34">
        <f t="shared" si="24"/>
        <v>1288.75</v>
      </c>
      <c r="E60" s="34">
        <f t="shared" si="24"/>
        <v>705.05</v>
      </c>
      <c r="F60" s="34">
        <f t="shared" si="24"/>
        <v>773.9799999999999</v>
      </c>
      <c r="G60" s="34">
        <f t="shared" si="24"/>
        <v>646.87</v>
      </c>
      <c r="H60" s="34">
        <f t="shared" si="24"/>
        <v>1200</v>
      </c>
      <c r="I60" s="34">
        <f t="shared" si="24"/>
        <v>1013.5</v>
      </c>
      <c r="J60" s="34">
        <f t="shared" si="24"/>
        <v>2.75</v>
      </c>
      <c r="K60" s="34">
        <f t="shared" si="24"/>
        <v>30.25</v>
      </c>
      <c r="L60" s="34">
        <f t="shared" si="24"/>
        <v>91.36</v>
      </c>
      <c r="M60" s="34">
        <f t="shared" si="24"/>
        <v>111.65</v>
      </c>
      <c r="N60" s="34">
        <f t="shared" si="24"/>
        <v>37.21</v>
      </c>
      <c r="O60" s="34">
        <f>+(O51+O52+O53+O54+O55+O56+O57+O58+O59)</f>
        <v>7163.0000000000009</v>
      </c>
      <c r="P60" s="34">
        <f t="shared" si="2"/>
        <v>1436.9999999999991</v>
      </c>
    </row>
    <row r="61" spans="1:18" s="19" customFormat="1" x14ac:dyDescent="0.25">
      <c r="A61" s="7" t="s">
        <v>46</v>
      </c>
      <c r="B61" s="34">
        <f>(B10+B16+B19+B27+B33+B37+B45+B49+B60)</f>
        <v>28867.74</v>
      </c>
      <c r="C61" s="34">
        <f>(C10+C16+C19+C27+C33+C37+C45+C49+C60)</f>
        <v>3089.3099999999995</v>
      </c>
      <c r="D61" s="34">
        <f>(D10+D16+D19+D27+D33+D37+D45+D49+D60)</f>
        <v>2387.5100000000002</v>
      </c>
      <c r="E61" s="34">
        <f t="shared" ref="E61:N61" si="25">+(E10+E16+E19+E27+E33+E37+E45+E49+E60)</f>
        <v>2399.54</v>
      </c>
      <c r="F61" s="34">
        <f t="shared" si="25"/>
        <v>1872.81</v>
      </c>
      <c r="G61" s="34">
        <f t="shared" si="25"/>
        <v>3515.8500000000004</v>
      </c>
      <c r="H61" s="34">
        <f t="shared" si="25"/>
        <v>4011.95</v>
      </c>
      <c r="I61" s="34">
        <f t="shared" si="25"/>
        <v>3279.0699999999997</v>
      </c>
      <c r="J61" s="34">
        <f t="shared" si="25"/>
        <v>1381.04</v>
      </c>
      <c r="K61" s="34">
        <f t="shared" si="25"/>
        <v>1673.2400000000002</v>
      </c>
      <c r="L61" s="34">
        <f t="shared" si="25"/>
        <v>2375.86</v>
      </c>
      <c r="M61" s="34">
        <f t="shared" si="25"/>
        <v>1409.5</v>
      </c>
      <c r="N61" s="34">
        <f t="shared" si="25"/>
        <v>1249.68</v>
      </c>
      <c r="O61" s="34">
        <f>SUM(C61:N61)</f>
        <v>28645.360000000004</v>
      </c>
      <c r="P61" s="34">
        <f t="shared" si="2"/>
        <v>222.37999999999738</v>
      </c>
    </row>
    <row r="62" spans="1:18" x14ac:dyDescent="0.15">
      <c r="O62" s="45"/>
    </row>
  </sheetData>
  <mergeCells count="1">
    <mergeCell ref="A1:A2"/>
  </mergeCells>
  <pageMargins left="7.874015748031496E-2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CDLMURCIA</dc:creator>
  <cp:lastModifiedBy>CDLMURCIA</cp:lastModifiedBy>
  <cp:lastPrinted>2024-01-02T18:11:26Z</cp:lastPrinted>
  <dcterms:created xsi:type="dcterms:W3CDTF">2018-02-15T17:22:50Z</dcterms:created>
  <dcterms:modified xsi:type="dcterms:W3CDTF">2024-03-21T17:51:22Z</dcterms:modified>
</cp:coreProperties>
</file>