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DLMURCIA\Documents\CDLMURCIA\CONTABILIDAD\2024\"/>
    </mc:Choice>
  </mc:AlternateContent>
  <xr:revisionPtr revIDLastSave="0" documentId="8_{D53E85D9-37D4-479E-B65B-69FD2A4A122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abla Añ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H26" i="2"/>
  <c r="G26" i="2"/>
  <c r="G18" i="2"/>
  <c r="G17" i="2"/>
  <c r="G55" i="2" l="1"/>
  <c r="F26" i="2" l="1"/>
  <c r="O25" i="2"/>
  <c r="E26" i="2"/>
  <c r="D26" i="2"/>
  <c r="C26" i="2"/>
  <c r="B26" i="2"/>
  <c r="N100" i="2" l="1"/>
  <c r="M100" i="2"/>
  <c r="L100" i="2"/>
  <c r="K100" i="2"/>
  <c r="J100" i="2"/>
  <c r="I100" i="2"/>
  <c r="H100" i="2"/>
  <c r="G100" i="2"/>
  <c r="F100" i="2"/>
  <c r="E100" i="2"/>
  <c r="D100" i="2"/>
  <c r="C100" i="2"/>
  <c r="B100" i="2"/>
  <c r="O99" i="2"/>
  <c r="O98" i="2"/>
  <c r="O97" i="2"/>
  <c r="O96" i="2"/>
  <c r="O95" i="2"/>
  <c r="O94" i="2"/>
  <c r="O93" i="2"/>
  <c r="O92" i="2"/>
  <c r="O91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O88" i="2"/>
  <c r="O87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O84" i="2"/>
  <c r="O83" i="2"/>
  <c r="O82" i="2"/>
  <c r="O81" i="2"/>
  <c r="O80" i="2"/>
  <c r="O79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O76" i="2"/>
  <c r="O75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O72" i="2"/>
  <c r="O71" i="2"/>
  <c r="O70" i="2"/>
  <c r="O69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O66" i="2"/>
  <c r="O65" i="2"/>
  <c r="O64" i="2"/>
  <c r="O63" i="2"/>
  <c r="O62" i="2"/>
  <c r="O61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O58" i="2"/>
  <c r="O59" i="2" s="1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O55" i="2"/>
  <c r="O54" i="2"/>
  <c r="O53" i="2"/>
  <c r="O52" i="2"/>
  <c r="O51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O48" i="2"/>
  <c r="O47" i="2"/>
  <c r="O46" i="2"/>
  <c r="O45" i="2"/>
  <c r="O44" i="2"/>
  <c r="O43" i="2"/>
  <c r="O89" i="2" l="1"/>
  <c r="O100" i="2"/>
  <c r="O56" i="2"/>
  <c r="C101" i="2"/>
  <c r="G101" i="2"/>
  <c r="K101" i="2"/>
  <c r="O49" i="2"/>
  <c r="D101" i="2"/>
  <c r="H101" i="2"/>
  <c r="L101" i="2"/>
  <c r="O73" i="2"/>
  <c r="O77" i="2"/>
  <c r="F101" i="2"/>
  <c r="J101" i="2"/>
  <c r="N101" i="2"/>
  <c r="E101" i="2"/>
  <c r="I101" i="2"/>
  <c r="M101" i="2"/>
  <c r="O67" i="2"/>
  <c r="O85" i="2"/>
  <c r="B101" i="2"/>
  <c r="O101" i="2" l="1"/>
  <c r="C19" i="2" l="1"/>
  <c r="D19" i="2" l="1"/>
  <c r="N19" i="2" l="1"/>
  <c r="M19" i="2"/>
  <c r="L19" i="2"/>
  <c r="K19" i="2"/>
  <c r="J19" i="2"/>
  <c r="I19" i="2"/>
  <c r="H19" i="2"/>
  <c r="G19" i="2"/>
  <c r="F19" i="2"/>
  <c r="E19" i="2"/>
  <c r="B37" i="2" l="1"/>
  <c r="B29" i="2"/>
  <c r="B22" i="2"/>
  <c r="B19" i="2"/>
  <c r="B15" i="2"/>
  <c r="B38" i="2" l="1"/>
  <c r="C37" i="2" l="1"/>
  <c r="C15" i="2"/>
  <c r="N37" i="2"/>
  <c r="M37" i="2"/>
  <c r="L37" i="2"/>
  <c r="K37" i="2"/>
  <c r="J37" i="2"/>
  <c r="I37" i="2"/>
  <c r="H37" i="2"/>
  <c r="G37" i="2"/>
  <c r="F37" i="2"/>
  <c r="E37" i="2"/>
  <c r="D37" i="2"/>
  <c r="O36" i="2"/>
  <c r="O35" i="2"/>
  <c r="O34" i="2"/>
  <c r="O33" i="2"/>
  <c r="O32" i="2"/>
  <c r="O31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6" i="2"/>
  <c r="M26" i="2"/>
  <c r="L26" i="2"/>
  <c r="K26" i="2"/>
  <c r="J26" i="2"/>
  <c r="I26" i="2"/>
  <c r="O24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O17" i="2"/>
  <c r="N15" i="2"/>
  <c r="M15" i="2"/>
  <c r="L15" i="2"/>
  <c r="K15" i="2"/>
  <c r="J15" i="2"/>
  <c r="I15" i="2"/>
  <c r="H15" i="2"/>
  <c r="G15" i="2"/>
  <c r="F15" i="2"/>
  <c r="E15" i="2"/>
  <c r="D15" i="2"/>
  <c r="O14" i="2"/>
  <c r="O13" i="2"/>
  <c r="O26" i="2" l="1"/>
  <c r="O15" i="2"/>
  <c r="O12" i="2"/>
  <c r="O18" i="2"/>
  <c r="O22" i="2"/>
  <c r="O29" i="2"/>
  <c r="D38" i="2"/>
  <c r="H38" i="2"/>
  <c r="L38" i="2"/>
  <c r="E38" i="2"/>
  <c r="I38" i="2"/>
  <c r="M38" i="2"/>
  <c r="F38" i="2"/>
  <c r="J38" i="2"/>
  <c r="N38" i="2"/>
  <c r="G38" i="2"/>
  <c r="K38" i="2"/>
  <c r="O19" i="2"/>
  <c r="O37" i="2"/>
  <c r="C38" i="2"/>
  <c r="O38" i="2" l="1"/>
  <c r="B5" i="2" l="1"/>
</calcChain>
</file>

<file path=xl/sharedStrings.xml><?xml version="1.0" encoding="utf-8"?>
<sst xmlns="http://schemas.openxmlformats.org/spreadsheetml/2006/main" count="170" uniqueCount="99">
  <si>
    <t>Presupuesto</t>
  </si>
  <si>
    <t>TOTAL</t>
  </si>
  <si>
    <t xml:space="preserve"> </t>
  </si>
  <si>
    <t>712. Cuotas no bancario</t>
  </si>
  <si>
    <t>721. Nuevas colegiaciones</t>
  </si>
  <si>
    <t>731. Certificaciones y traslado</t>
  </si>
  <si>
    <t>751. Intereses Bancarios</t>
  </si>
  <si>
    <t>763. Cuota extraordinaria(cena)</t>
  </si>
  <si>
    <t>764. Devolución Loteria</t>
  </si>
  <si>
    <t>766. Devoluciones</t>
  </si>
  <si>
    <t>710.Capítulo I: Cuotas</t>
  </si>
  <si>
    <t>740. Capítulo IV: Cursos</t>
  </si>
  <si>
    <t>760.Capítulo VI: Otros</t>
  </si>
  <si>
    <t>611. Nómina administrativa</t>
  </si>
  <si>
    <t>612. Seguros sociales</t>
  </si>
  <si>
    <t>614. Asesor laboral</t>
  </si>
  <si>
    <t>624. Comunidad Propietarios</t>
  </si>
  <si>
    <t>641. Máquina fotocopiadora</t>
  </si>
  <si>
    <t>643. Franqueos</t>
  </si>
  <si>
    <t>645. Revista mensual</t>
  </si>
  <si>
    <t>646.Generales</t>
  </si>
  <si>
    <t>652. Festividad Inmaculada</t>
  </si>
  <si>
    <t>653. Felicitaciones Navidad</t>
  </si>
  <si>
    <t>654. Loteria Navidad</t>
  </si>
  <si>
    <t>661. Gastos corporativos</t>
  </si>
  <si>
    <t>671. Consejo general</t>
  </si>
  <si>
    <t>672. Premio Didáctico</t>
  </si>
  <si>
    <t>672. Becas-Cursillos</t>
  </si>
  <si>
    <t>673. Premio Literario-Relatos</t>
  </si>
  <si>
    <t>680. CAPITULO VIII: LOCAL</t>
  </si>
  <si>
    <t>691. Recibos Impagados</t>
  </si>
  <si>
    <t>693. Representación</t>
  </si>
  <si>
    <t>696. Imprevistos</t>
  </si>
  <si>
    <t>697. Pago loteria</t>
  </si>
  <si>
    <t>610. Capítulo I: Personal</t>
  </si>
  <si>
    <t>620. Capítulo II: Servicios</t>
  </si>
  <si>
    <t>630. Capítulo III: Cursos</t>
  </si>
  <si>
    <t xml:space="preserve">640. Capítulo IV: Material </t>
  </si>
  <si>
    <t>650. Capítulo V: G. Sociales</t>
  </si>
  <si>
    <t>670. Capítulo VI: J. General</t>
  </si>
  <si>
    <t xml:space="preserve">690. Capítulo IX: Varios </t>
  </si>
  <si>
    <t>660. Capítulo VI: Represen.</t>
  </si>
  <si>
    <t>TOTAL PARCIAL</t>
  </si>
  <si>
    <t>662. Desplazamientos Junta</t>
  </si>
  <si>
    <t>TOTAL INGRESOS</t>
  </si>
  <si>
    <t>TOTAL GASTOS</t>
  </si>
  <si>
    <t>682. Ayuntamiento</t>
  </si>
  <si>
    <t>642. Imprenta y papelería</t>
  </si>
  <si>
    <t>692. Comisiones+ Aval Bancario</t>
  </si>
  <si>
    <t>722. Cuotas nuevas colegiaciones</t>
  </si>
  <si>
    <t>622. Electricidad</t>
  </si>
  <si>
    <t>615. I.R.P.F.</t>
  </si>
  <si>
    <t>621. Limpieza</t>
  </si>
  <si>
    <t>623. Telecomunicaciones</t>
  </si>
  <si>
    <t>Total Ingresos Arrastrados</t>
  </si>
  <si>
    <t>Total Gastos Arrastrados</t>
  </si>
  <si>
    <t>Diferencia</t>
  </si>
  <si>
    <t>Total</t>
  </si>
  <si>
    <t>761. Saldo año ejercicio anterior</t>
  </si>
  <si>
    <t>711. Cuotas ejercicio actual banco</t>
  </si>
  <si>
    <t>762. Donativos y transferencias</t>
  </si>
  <si>
    <t>765. Traslado banco a caja</t>
  </si>
  <si>
    <t>695. Banco a Caja</t>
  </si>
  <si>
    <t>720. Capítulo II: Colegiación</t>
  </si>
  <si>
    <t>730. Capítulo III: Certficación</t>
  </si>
  <si>
    <t>750.Capítulo V: Intereses</t>
  </si>
  <si>
    <t>713. Cuotas ejercicio anterior</t>
  </si>
  <si>
    <t>631. Formación</t>
  </si>
  <si>
    <t>644. Transportes</t>
  </si>
  <si>
    <t>651. Festividad Santo Tomás</t>
  </si>
  <si>
    <t>674. Seguros</t>
  </si>
  <si>
    <t>681. Mejora Local</t>
  </si>
  <si>
    <t>694. Déficit ejercicio anterior</t>
  </si>
  <si>
    <t>698. Ordenador e Impresora</t>
  </si>
  <si>
    <t xml:space="preserve">699. Insignia + cena de Colegiado </t>
  </si>
  <si>
    <t>613. Asesor juríd.- Prev. Laboral</t>
  </si>
  <si>
    <t>675. Protección de Datos</t>
  </si>
  <si>
    <t>616. Prevención Riesgos Laborales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</si>
  <si>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</si>
  <si>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</si>
  <si>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</si>
  <si>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</si>
  <si>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</si>
  <si>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</si>
  <si>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</si>
  <si>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</si>
  <si>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</si>
  <si>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</si>
  <si>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</si>
  <si>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</si>
  <si>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INGRESOS 2024</t>
  </si>
  <si>
    <t>GASTOS 2024</t>
  </si>
  <si>
    <t>625. Espacio Web y Dominios</t>
  </si>
  <si>
    <t>Sabadell</t>
  </si>
  <si>
    <t>Caja</t>
  </si>
  <si>
    <t>Caixabank</t>
  </si>
  <si>
    <t>742. Arqueología</t>
  </si>
  <si>
    <t>741. Educación</t>
  </si>
  <si>
    <t>SALDO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</si>
</sst>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#,##0.00\ &quot;€&quot;"/>
    <numFmt numFmtId="166" formatCode="#,##0\ &quot;pta&quot;;\-#,##0\ &quot;pta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name val="Tahoma"/>
      <family val="2"/>
    </font>
    <font>
      <sz val="7.5"/>
      <name val="Tahoma"/>
      <family val="2"/>
    </font>
    <font>
      <sz val="7.5"/>
      <color theme="1"/>
      <name val="Calibri"/>
      <family val="2"/>
      <scheme val="minor"/>
    </font>
    <font>
      <b/>
      <sz val="10"/>
      <name val="Tahoma"/>
      <family val="2"/>
    </font>
    <font>
      <sz val="7"/>
      <color theme="1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b/>
      <sz val="7"/>
      <name val="Tahoma"/>
      <family val="2"/>
    </font>
    <font>
      <b/>
      <sz val="7"/>
      <color theme="1"/>
      <name val="Tahoma"/>
      <family val="2"/>
    </font>
    <font>
      <b/>
      <sz val="12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165" fontId="5" fillId="0" borderId="0" xfId="1" applyNumberFormat="1" applyFont="1" applyBorder="1" applyAlignment="1">
      <alignment horizontal="right"/>
    </xf>
    <xf numFmtId="0" fontId="6" fillId="0" borderId="6" xfId="0" applyFont="1" applyBorder="1"/>
    <xf numFmtId="165" fontId="7" fillId="0" borderId="6" xfId="1" applyNumberFormat="1" applyFont="1" applyFill="1" applyBorder="1" applyAlignment="1"/>
    <xf numFmtId="165" fontId="7" fillId="0" borderId="7" xfId="1" applyNumberFormat="1" applyFont="1" applyFill="1" applyBorder="1" applyAlignment="1"/>
    <xf numFmtId="165" fontId="6" fillId="0" borderId="6" xfId="0" applyNumberFormat="1" applyFont="1" applyBorder="1"/>
    <xf numFmtId="0" fontId="8" fillId="0" borderId="0" xfId="0" applyFont="1"/>
    <xf numFmtId="165" fontId="8" fillId="0" borderId="0" xfId="0" applyNumberFormat="1" applyFont="1"/>
    <xf numFmtId="0" fontId="6" fillId="0" borderId="1" xfId="0" applyFont="1" applyBorder="1"/>
    <xf numFmtId="165" fontId="7" fillId="0" borderId="1" xfId="1" applyNumberFormat="1" applyFont="1" applyFill="1" applyBorder="1" applyAlignment="1"/>
    <xf numFmtId="165" fontId="6" fillId="0" borderId="1" xfId="0" applyNumberFormat="1" applyFont="1" applyBorder="1"/>
    <xf numFmtId="0" fontId="9" fillId="0" borderId="1" xfId="0" applyFont="1" applyBorder="1"/>
    <xf numFmtId="165" fontId="9" fillId="0" borderId="1" xfId="1" applyNumberFormat="1" applyFont="1" applyFill="1" applyBorder="1" applyAlignment="1"/>
    <xf numFmtId="165" fontId="9" fillId="0" borderId="7" xfId="1" applyNumberFormat="1" applyFont="1" applyFill="1" applyBorder="1" applyAlignment="1"/>
    <xf numFmtId="0" fontId="8" fillId="0" borderId="4" xfId="0" applyFont="1" applyBorder="1"/>
    <xf numFmtId="0" fontId="8" fillId="0" borderId="5" xfId="0" applyFont="1" applyBorder="1"/>
    <xf numFmtId="165" fontId="10" fillId="0" borderId="1" xfId="0" applyNumberFormat="1" applyFont="1" applyBorder="1"/>
    <xf numFmtId="0" fontId="7" fillId="0" borderId="1" xfId="0" applyFont="1" applyBorder="1" applyAlignment="1">
      <alignment horizontal="center"/>
    </xf>
    <xf numFmtId="165" fontId="7" fillId="0" borderId="0" xfId="0" applyNumberFormat="1" applyFont="1"/>
    <xf numFmtId="0" fontId="7" fillId="0" borderId="0" xfId="0" applyFont="1"/>
    <xf numFmtId="0" fontId="9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0" fontId="7" fillId="0" borderId="1" xfId="1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01"/>
  <sheetViews>
    <sheetView tabSelected="1" zoomScale="112" zoomScaleNormal="112" workbookViewId="0">
      <selection activeCell="E7" sqref="E7"/>
    </sheetView>
  </sheetViews>
  <sheetFormatPr baseColWidth="10" defaultRowHeight="9.75" x14ac:dyDescent="0.15"/>
  <cols>
    <col min="1" max="1" width="24.140625" style="2" customWidth="1"/>
    <col min="2" max="2" width="11.85546875" style="2" bestFit="1" customWidth="1"/>
    <col min="3" max="3" width="9.85546875" style="2" customWidth="1"/>
    <col min="4" max="4" width="9.5703125" style="2" customWidth="1"/>
    <col min="5" max="5" width="9.140625" style="2" bestFit="1" customWidth="1"/>
    <col min="6" max="8" width="8.140625" style="2" bestFit="1" customWidth="1"/>
    <col min="9" max="9" width="5" style="2" bestFit="1" customWidth="1"/>
    <col min="10" max="10" width="6.85546875" style="2" bestFit="1" customWidth="1"/>
    <col min="11" max="11" width="10.28515625" style="2" bestFit="1" customWidth="1"/>
    <col min="12" max="12" width="7.7109375" style="2" bestFit="1" customWidth="1"/>
    <col min="13" max="13" width="9.5703125" style="2" bestFit="1" customWidth="1"/>
    <col min="14" max="15" width="9.140625" style="2" bestFit="1" customWidth="1"/>
    <col min="16" max="16384" width="11.42578125" style="2"/>
  </cols>
  <sheetData>
    <row r="1" spans="1:15" ht="7.5" customHeight="1" x14ac:dyDescent="0.15">
      <c r="A1" s="56" t="s">
        <v>98</v>
      </c>
      <c r="B1" s="56"/>
      <c r="C1" s="56"/>
      <c r="D1" s="56"/>
      <c r="E1" s="56"/>
    </row>
    <row r="2" spans="1:15" ht="7.5" customHeight="1" x14ac:dyDescent="0.15">
      <c r="A2" s="56"/>
      <c r="B2" s="56"/>
      <c r="C2" s="56"/>
      <c r="D2" s="56"/>
      <c r="E2" s="56"/>
    </row>
    <row r="3" spans="1:15" s="12" customFormat="1" ht="9" x14ac:dyDescent="0.15">
      <c r="A3" s="8" t="s">
        <v>54</v>
      </c>
      <c r="B3" s="9">
        <v>32950.559999999998</v>
      </c>
      <c r="C3" s="10"/>
      <c r="D3" s="8" t="s">
        <v>95</v>
      </c>
      <c r="E3" s="11">
        <v>11849.03</v>
      </c>
    </row>
    <row r="4" spans="1:15" s="12" customFormat="1" ht="9" x14ac:dyDescent="0.15">
      <c r="A4" s="14" t="s">
        <v>55</v>
      </c>
      <c r="B4" s="15">
        <v>12095.529999999999</v>
      </c>
      <c r="C4" s="10"/>
      <c r="D4" s="14" t="s">
        <v>93</v>
      </c>
      <c r="E4" s="16">
        <v>8996.94</v>
      </c>
    </row>
    <row r="5" spans="1:15" s="12" customFormat="1" ht="9" x14ac:dyDescent="0.15">
      <c r="A5" s="17" t="s">
        <v>56</v>
      </c>
      <c r="B5" s="18">
        <f>B3-B4</f>
        <v>20855.03</v>
      </c>
      <c r="C5" s="19"/>
      <c r="D5" s="14" t="s">
        <v>94</v>
      </c>
      <c r="E5" s="16">
        <v>9.06</v>
      </c>
    </row>
    <row r="6" spans="1:15" s="12" customFormat="1" ht="9" x14ac:dyDescent="0.15">
      <c r="A6" s="20"/>
      <c r="B6" s="21"/>
      <c r="C6" s="21"/>
      <c r="D6" s="14" t="s">
        <v>57</v>
      </c>
      <c r="E6" s="22">
        <f>SUM(E3:E5)</f>
        <v>20855.030000000002</v>
      </c>
      <c r="F6" s="13"/>
    </row>
    <row r="7" spans="1:15" ht="8.1" customHeight="1" x14ac:dyDescent="0.2">
      <c r="A7" s="6"/>
      <c r="B7" s="7"/>
      <c r="C7" s="7"/>
    </row>
    <row r="8" spans="1:15" s="5" customFormat="1" x14ac:dyDescent="0.15">
      <c r="A8" s="54" t="s">
        <v>90</v>
      </c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5" customFormat="1" x14ac:dyDescent="0.15">
      <c r="A9" s="55"/>
      <c r="B9" s="1" t="s">
        <v>0</v>
      </c>
      <c r="C9" s="1" t="s">
        <v>89</v>
      </c>
      <c r="D9" s="1" t="s">
        <v>88</v>
      </c>
      <c r="E9" s="1" t="s">
        <v>87</v>
      </c>
      <c r="F9" s="1" t="s">
        <v>86</v>
      </c>
      <c r="G9" s="1" t="s">
        <v>85</v>
      </c>
      <c r="H9" s="1" t="s">
        <v>84</v>
      </c>
      <c r="I9" s="1" t="s">
        <v>83</v>
      </c>
      <c r="J9" s="1" t="s">
        <v>82</v>
      </c>
      <c r="K9" s="1" t="s">
        <v>81</v>
      </c>
      <c r="L9" s="1" t="s">
        <v>80</v>
      </c>
      <c r="M9" s="1" t="s">
        <v>79</v>
      </c>
      <c r="N9" s="1" t="s">
        <v>78</v>
      </c>
      <c r="O9" s="1" t="s">
        <v>1</v>
      </c>
    </row>
    <row r="10" spans="1:15" s="25" customFormat="1" ht="9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25" customFormat="1" ht="9" x14ac:dyDescent="0.15">
      <c r="A11" s="26" t="s">
        <v>10</v>
      </c>
      <c r="B11" s="27" t="s">
        <v>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s="25" customFormat="1" ht="9" x14ac:dyDescent="0.15">
      <c r="A12" s="28" t="s">
        <v>59</v>
      </c>
      <c r="B12" s="29">
        <v>17484</v>
      </c>
      <c r="C12" s="30">
        <v>9580</v>
      </c>
      <c r="D12" s="30">
        <v>251</v>
      </c>
      <c r="E12" s="30">
        <v>140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29">
        <f>SUM(C12:N12)</f>
        <v>9971</v>
      </c>
    </row>
    <row r="13" spans="1:15" s="25" customFormat="1" ht="9" hidden="1" x14ac:dyDescent="0.15">
      <c r="A13" s="28" t="s">
        <v>3</v>
      </c>
      <c r="B13" s="29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29">
        <f>SUM(C13:N13)</f>
        <v>0</v>
      </c>
    </row>
    <row r="14" spans="1:15" s="25" customFormat="1" ht="9" hidden="1" x14ac:dyDescent="0.15">
      <c r="A14" s="28" t="s">
        <v>66</v>
      </c>
      <c r="B14" s="29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29">
        <f>SUM(C14:N14)</f>
        <v>0</v>
      </c>
    </row>
    <row r="15" spans="1:15" s="25" customFormat="1" ht="9" x14ac:dyDescent="0.15">
      <c r="A15" s="26" t="s">
        <v>42</v>
      </c>
      <c r="B15" s="31">
        <f>SUM(B12:B14)</f>
        <v>17484</v>
      </c>
      <c r="C15" s="31">
        <f>(C12+C13+C14)</f>
        <v>9580</v>
      </c>
      <c r="D15" s="31">
        <f t="shared" ref="D15:N15" si="0">(D12+D13+D14)</f>
        <v>251</v>
      </c>
      <c r="E15" s="31">
        <f t="shared" si="0"/>
        <v>140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>SUM(C15:N15)</f>
        <v>9971</v>
      </c>
    </row>
    <row r="16" spans="1:15" s="25" customFormat="1" ht="9" x14ac:dyDescent="0.15">
      <c r="A16" s="26" t="s">
        <v>63</v>
      </c>
      <c r="B16" s="32"/>
      <c r="C16" s="32"/>
      <c r="D16" s="33"/>
      <c r="E16" s="33"/>
      <c r="F16" s="33"/>
      <c r="G16" s="33"/>
      <c r="H16" s="33" t="s">
        <v>2</v>
      </c>
      <c r="I16" s="33"/>
      <c r="J16" s="33"/>
      <c r="K16" s="33"/>
      <c r="L16" s="33"/>
      <c r="M16" s="33"/>
      <c r="N16" s="33"/>
      <c r="O16" s="34"/>
    </row>
    <row r="17" spans="1:47" s="25" customFormat="1" ht="9" x14ac:dyDescent="0.15">
      <c r="A17" s="28" t="s">
        <v>4</v>
      </c>
      <c r="B17" s="29">
        <v>450</v>
      </c>
      <c r="C17" s="30">
        <v>60</v>
      </c>
      <c r="D17" s="30">
        <v>30</v>
      </c>
      <c r="E17" s="30">
        <v>170</v>
      </c>
      <c r="F17" s="30">
        <v>60</v>
      </c>
      <c r="G17" s="30">
        <f>20*2+30*3</f>
        <v>130</v>
      </c>
      <c r="H17" s="30">
        <v>140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29">
        <f>SUM(C17:N17)</f>
        <v>590</v>
      </c>
      <c r="P17" s="24"/>
    </row>
    <row r="18" spans="1:47" s="25" customFormat="1" ht="9" x14ac:dyDescent="0.15">
      <c r="A18" s="28" t="s">
        <v>49</v>
      </c>
      <c r="B18" s="29">
        <v>1050</v>
      </c>
      <c r="C18" s="30">
        <v>70</v>
      </c>
      <c r="D18" s="30">
        <v>35</v>
      </c>
      <c r="E18" s="30">
        <v>105.5</v>
      </c>
      <c r="F18" s="30">
        <v>35</v>
      </c>
      <c r="G18" s="30">
        <f>4.5*1+3*1+7*3</f>
        <v>28.5</v>
      </c>
      <c r="H18" s="30">
        <v>3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29">
        <f>SUM(C18:N18)</f>
        <v>277</v>
      </c>
    </row>
    <row r="19" spans="1:47" s="25" customFormat="1" ht="9" x14ac:dyDescent="0.15">
      <c r="A19" s="26" t="s">
        <v>42</v>
      </c>
      <c r="B19" s="31">
        <f>+(B17+B18)</f>
        <v>1500</v>
      </c>
      <c r="C19" s="35">
        <f>SUM(C17:C18)</f>
        <v>130</v>
      </c>
      <c r="D19" s="35">
        <f>SUM(D17:D18)</f>
        <v>65</v>
      </c>
      <c r="E19" s="35">
        <f t="shared" ref="E19:N19" si="1">SUM(E17:E18)</f>
        <v>275.5</v>
      </c>
      <c r="F19" s="35">
        <f t="shared" si="1"/>
        <v>95</v>
      </c>
      <c r="G19" s="35">
        <f t="shared" si="1"/>
        <v>158.5</v>
      </c>
      <c r="H19" s="35">
        <f t="shared" si="1"/>
        <v>143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1">
        <f>SUM(C19:N19)</f>
        <v>867</v>
      </c>
    </row>
    <row r="20" spans="1:47" s="25" customFormat="1" ht="9" hidden="1" x14ac:dyDescent="0.15">
      <c r="A20" s="26" t="s">
        <v>64</v>
      </c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47" s="25" customFormat="1" ht="9" hidden="1" x14ac:dyDescent="0.15">
      <c r="A21" s="28" t="s">
        <v>5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f>SUM(C21:N21)</f>
        <v>0</v>
      </c>
    </row>
    <row r="22" spans="1:47" s="25" customFormat="1" ht="9" hidden="1" x14ac:dyDescent="0.15">
      <c r="A22" s="26" t="s">
        <v>42</v>
      </c>
      <c r="B22" s="31">
        <f>+B21</f>
        <v>0</v>
      </c>
      <c r="C22" s="31">
        <f t="shared" ref="C22:N22" si="2">+C21</f>
        <v>0</v>
      </c>
      <c r="D22" s="31">
        <f t="shared" si="2"/>
        <v>0</v>
      </c>
      <c r="E22" s="31">
        <f t="shared" si="2"/>
        <v>0</v>
      </c>
      <c r="F22" s="31">
        <f t="shared" si="2"/>
        <v>0</v>
      </c>
      <c r="G22" s="31">
        <f t="shared" si="2"/>
        <v>0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0</v>
      </c>
      <c r="M22" s="31">
        <f t="shared" si="2"/>
        <v>0</v>
      </c>
      <c r="N22" s="31">
        <f t="shared" si="2"/>
        <v>0</v>
      </c>
      <c r="O22" s="31">
        <f>SUM(C22:N22)</f>
        <v>0</v>
      </c>
    </row>
    <row r="23" spans="1:47" s="25" customFormat="1" ht="9" x14ac:dyDescent="0.15">
      <c r="A23" s="26" t="s">
        <v>11</v>
      </c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47" s="25" customFormat="1" ht="9" x14ac:dyDescent="0.15">
      <c r="A24" s="28" t="s">
        <v>97</v>
      </c>
      <c r="B24" s="29">
        <v>1250</v>
      </c>
      <c r="C24" s="30">
        <v>700</v>
      </c>
      <c r="D24" s="30">
        <v>225</v>
      </c>
      <c r="E24" s="30">
        <v>350</v>
      </c>
      <c r="F24" s="30">
        <v>125</v>
      </c>
      <c r="G24" s="30">
        <v>175</v>
      </c>
      <c r="H24" s="30">
        <v>250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29">
        <f>SUM(C24:N24)</f>
        <v>1825</v>
      </c>
    </row>
    <row r="25" spans="1:47" s="25" customFormat="1" ht="9" x14ac:dyDescent="0.15">
      <c r="A25" s="28" t="s">
        <v>96</v>
      </c>
      <c r="B25" s="29">
        <v>0</v>
      </c>
      <c r="C25" s="30">
        <v>0</v>
      </c>
      <c r="D25" s="30">
        <v>0</v>
      </c>
      <c r="E25" s="30">
        <v>900</v>
      </c>
      <c r="F25" s="30">
        <v>1800</v>
      </c>
      <c r="G25" s="30">
        <v>5400</v>
      </c>
      <c r="H25" s="30">
        <v>1975</v>
      </c>
      <c r="I25" s="30"/>
      <c r="J25" s="30"/>
      <c r="K25" s="30"/>
      <c r="L25" s="30"/>
      <c r="M25" s="30"/>
      <c r="N25" s="30"/>
      <c r="O25" s="29">
        <f>SUM(B25:N25)</f>
        <v>10075</v>
      </c>
    </row>
    <row r="26" spans="1:47" s="25" customFormat="1" ht="9" x14ac:dyDescent="0.15">
      <c r="A26" s="26" t="s">
        <v>42</v>
      </c>
      <c r="B26" s="31">
        <f t="shared" ref="B26:G26" si="3">SUM(B24:B25)</f>
        <v>1250</v>
      </c>
      <c r="C26" s="31">
        <f t="shared" si="3"/>
        <v>700</v>
      </c>
      <c r="D26" s="31">
        <f t="shared" si="3"/>
        <v>225</v>
      </c>
      <c r="E26" s="31">
        <f t="shared" si="3"/>
        <v>1250</v>
      </c>
      <c r="F26" s="31">
        <f t="shared" si="3"/>
        <v>1925</v>
      </c>
      <c r="G26" s="31">
        <f t="shared" si="3"/>
        <v>5575</v>
      </c>
      <c r="H26" s="31">
        <f>SUM(H24:H25)</f>
        <v>2225</v>
      </c>
      <c r="I26" s="31">
        <f t="shared" ref="I26:N26" si="4">+I24</f>
        <v>0</v>
      </c>
      <c r="J26" s="31">
        <f t="shared" si="4"/>
        <v>0</v>
      </c>
      <c r="K26" s="31">
        <f t="shared" si="4"/>
        <v>0</v>
      </c>
      <c r="L26" s="31">
        <f t="shared" si="4"/>
        <v>0</v>
      </c>
      <c r="M26" s="31">
        <f t="shared" si="4"/>
        <v>0</v>
      </c>
      <c r="N26" s="31">
        <f t="shared" si="4"/>
        <v>0</v>
      </c>
      <c r="O26" s="31">
        <f>SUM(O24:O25)</f>
        <v>11900</v>
      </c>
    </row>
    <row r="27" spans="1:47" s="25" customFormat="1" ht="9" hidden="1" x14ac:dyDescent="0.15">
      <c r="A27" s="26" t="s">
        <v>65</v>
      </c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47" s="25" customFormat="1" ht="9" hidden="1" x14ac:dyDescent="0.15">
      <c r="A28" s="28" t="s">
        <v>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f>SUM(C28:N28)</f>
        <v>0</v>
      </c>
    </row>
    <row r="29" spans="1:47" s="25" customFormat="1" ht="9" hidden="1" x14ac:dyDescent="0.15">
      <c r="A29" s="26" t="s">
        <v>42</v>
      </c>
      <c r="B29" s="31">
        <f>+B28</f>
        <v>0</v>
      </c>
      <c r="C29" s="31">
        <f>C28</f>
        <v>0</v>
      </c>
      <c r="D29" s="31">
        <f t="shared" ref="D29:N29" si="5">D28</f>
        <v>0</v>
      </c>
      <c r="E29" s="31">
        <f t="shared" si="5"/>
        <v>0</v>
      </c>
      <c r="F29" s="31">
        <f t="shared" si="5"/>
        <v>0</v>
      </c>
      <c r="G29" s="31">
        <f t="shared" si="5"/>
        <v>0</v>
      </c>
      <c r="H29" s="31">
        <f t="shared" si="5"/>
        <v>0</v>
      </c>
      <c r="I29" s="31">
        <f t="shared" si="5"/>
        <v>0</v>
      </c>
      <c r="J29" s="31">
        <f t="shared" si="5"/>
        <v>0</v>
      </c>
      <c r="K29" s="31">
        <f t="shared" si="5"/>
        <v>0</v>
      </c>
      <c r="L29" s="31">
        <f t="shared" si="5"/>
        <v>0</v>
      </c>
      <c r="M29" s="31">
        <f t="shared" si="5"/>
        <v>0</v>
      </c>
      <c r="N29" s="31">
        <f t="shared" si="5"/>
        <v>0</v>
      </c>
      <c r="O29" s="31">
        <f>SUM(C29:N29)</f>
        <v>0</v>
      </c>
      <c r="P29" s="36" t="s">
        <v>2</v>
      </c>
      <c r="Q29" s="36" t="s">
        <v>2</v>
      </c>
      <c r="R29" s="36" t="s">
        <v>2</v>
      </c>
      <c r="S29" s="36" t="s">
        <v>2</v>
      </c>
      <c r="T29" s="36" t="s">
        <v>2</v>
      </c>
      <c r="U29" s="36" t="s">
        <v>2</v>
      </c>
      <c r="V29" s="36" t="s">
        <v>2</v>
      </c>
      <c r="W29" s="36" t="s">
        <v>2</v>
      </c>
      <c r="X29" s="36" t="s">
        <v>2</v>
      </c>
      <c r="Y29" s="36" t="s">
        <v>2</v>
      </c>
      <c r="Z29" s="36" t="s">
        <v>2</v>
      </c>
      <c r="AA29" s="36" t="s">
        <v>2</v>
      </c>
      <c r="AB29" s="36" t="s">
        <v>2</v>
      </c>
      <c r="AC29" s="36" t="s">
        <v>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 t="s">
        <v>2</v>
      </c>
      <c r="AI29" s="36" t="s">
        <v>2</v>
      </c>
      <c r="AJ29" s="36" t="s">
        <v>2</v>
      </c>
      <c r="AK29" s="36" t="s">
        <v>2</v>
      </c>
      <c r="AL29" s="36" t="s">
        <v>2</v>
      </c>
      <c r="AM29" s="36" t="s">
        <v>2</v>
      </c>
      <c r="AN29" s="36" t="s">
        <v>2</v>
      </c>
      <c r="AO29" s="36" t="s">
        <v>2</v>
      </c>
      <c r="AP29" s="36" t="s">
        <v>2</v>
      </c>
      <c r="AQ29" s="36" t="s">
        <v>2</v>
      </c>
      <c r="AR29" s="36" t="s">
        <v>2</v>
      </c>
      <c r="AS29" s="36" t="s">
        <v>2</v>
      </c>
      <c r="AT29" s="25" t="s">
        <v>2</v>
      </c>
      <c r="AU29" s="25" t="s">
        <v>2</v>
      </c>
    </row>
    <row r="30" spans="1:47" s="25" customFormat="1" ht="9" x14ac:dyDescent="0.15">
      <c r="A30" s="26" t="s">
        <v>12</v>
      </c>
      <c r="B30" s="32"/>
      <c r="C30" s="32"/>
      <c r="D30" s="33"/>
      <c r="E30" s="33"/>
      <c r="F30" s="33"/>
      <c r="G30" s="33"/>
      <c r="H30" s="33" t="s">
        <v>2</v>
      </c>
      <c r="I30" s="33"/>
      <c r="J30" s="33"/>
      <c r="K30" s="33"/>
      <c r="L30" s="33"/>
      <c r="M30" s="33"/>
      <c r="N30" s="33"/>
      <c r="O30" s="34"/>
    </row>
    <row r="31" spans="1:47" s="25" customFormat="1" ht="9" x14ac:dyDescent="0.15">
      <c r="A31" s="37" t="s">
        <v>58</v>
      </c>
      <c r="B31" s="29">
        <v>0</v>
      </c>
      <c r="C31" s="29">
        <v>10210.99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29">
        <f t="shared" ref="O31:O37" si="6">SUM(C31:N31)</f>
        <v>10210.99</v>
      </c>
    </row>
    <row r="32" spans="1:47" s="25" customFormat="1" ht="9" hidden="1" x14ac:dyDescent="0.15">
      <c r="A32" s="37" t="s">
        <v>60</v>
      </c>
      <c r="B32" s="29">
        <v>0</v>
      </c>
      <c r="C32" s="29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29">
        <f t="shared" si="6"/>
        <v>0</v>
      </c>
    </row>
    <row r="33" spans="1:15" s="25" customFormat="1" ht="9" hidden="1" x14ac:dyDescent="0.15">
      <c r="A33" s="37" t="s">
        <v>7</v>
      </c>
      <c r="B33" s="29">
        <v>0</v>
      </c>
      <c r="C33" s="29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29">
        <f t="shared" si="6"/>
        <v>0</v>
      </c>
    </row>
    <row r="34" spans="1:15" s="25" customFormat="1" ht="9" hidden="1" x14ac:dyDescent="0.15">
      <c r="A34" s="37" t="s">
        <v>8</v>
      </c>
      <c r="B34" s="29">
        <v>600</v>
      </c>
      <c r="C34" s="29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9">
        <f t="shared" si="6"/>
        <v>0</v>
      </c>
    </row>
    <row r="35" spans="1:15" s="25" customFormat="1" ht="9" hidden="1" x14ac:dyDescent="0.15">
      <c r="A35" s="37" t="s">
        <v>61</v>
      </c>
      <c r="B35" s="29">
        <v>7000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29">
        <f t="shared" si="6"/>
        <v>0</v>
      </c>
    </row>
    <row r="36" spans="1:15" s="25" customFormat="1" ht="9" x14ac:dyDescent="0.15">
      <c r="A36" s="37" t="s">
        <v>9</v>
      </c>
      <c r="B36" s="29">
        <v>0</v>
      </c>
      <c r="C36" s="29">
        <v>0</v>
      </c>
      <c r="D36" s="30">
        <v>0</v>
      </c>
      <c r="E36" s="30">
        <v>1.57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29">
        <f t="shared" si="6"/>
        <v>1.57</v>
      </c>
    </row>
    <row r="37" spans="1:15" s="25" customFormat="1" ht="9" x14ac:dyDescent="0.15">
      <c r="A37" s="26" t="s">
        <v>42</v>
      </c>
      <c r="B37" s="31">
        <f>SUM(B31:B36)</f>
        <v>7600</v>
      </c>
      <c r="C37" s="31">
        <f t="shared" ref="C37:N37" si="7">SUM(C31:C36)</f>
        <v>10210.99</v>
      </c>
      <c r="D37" s="31">
        <f t="shared" si="7"/>
        <v>0</v>
      </c>
      <c r="E37" s="31">
        <f t="shared" si="7"/>
        <v>1.57</v>
      </c>
      <c r="F37" s="31">
        <f t="shared" si="7"/>
        <v>0</v>
      </c>
      <c r="G37" s="31">
        <f t="shared" si="7"/>
        <v>0</v>
      </c>
      <c r="H37" s="31">
        <f t="shared" si="7"/>
        <v>0</v>
      </c>
      <c r="I37" s="31">
        <f t="shared" si="7"/>
        <v>0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 t="shared" si="7"/>
        <v>0</v>
      </c>
      <c r="O37" s="31">
        <f t="shared" si="6"/>
        <v>10212.56</v>
      </c>
    </row>
    <row r="38" spans="1:15" s="25" customFormat="1" ht="9" x14ac:dyDescent="0.15">
      <c r="A38" s="17" t="s">
        <v>44</v>
      </c>
      <c r="B38" s="31">
        <f>B15+B19+B22+B26+B29+B37</f>
        <v>27834</v>
      </c>
      <c r="C38" s="31">
        <f t="shared" ref="C38:N38" si="8">(C15+C19+C22+C26+C29+C37)</f>
        <v>20620.989999999998</v>
      </c>
      <c r="D38" s="31">
        <f t="shared" si="8"/>
        <v>541</v>
      </c>
      <c r="E38" s="31">
        <f t="shared" si="8"/>
        <v>1667.07</v>
      </c>
      <c r="F38" s="31">
        <f t="shared" si="8"/>
        <v>2020</v>
      </c>
      <c r="G38" s="31">
        <f t="shared" si="8"/>
        <v>5733.5</v>
      </c>
      <c r="H38" s="31">
        <f t="shared" si="8"/>
        <v>2368</v>
      </c>
      <c r="I38" s="31">
        <f t="shared" si="8"/>
        <v>0</v>
      </c>
      <c r="J38" s="31">
        <f t="shared" si="8"/>
        <v>0</v>
      </c>
      <c r="K38" s="31">
        <f t="shared" si="8"/>
        <v>0</v>
      </c>
      <c r="L38" s="31">
        <f t="shared" si="8"/>
        <v>0</v>
      </c>
      <c r="M38" s="31">
        <f t="shared" si="8"/>
        <v>0</v>
      </c>
      <c r="N38" s="31">
        <f t="shared" si="8"/>
        <v>0</v>
      </c>
      <c r="O38" s="31">
        <f>SUM(C38:N38)</f>
        <v>32950.559999999998</v>
      </c>
    </row>
    <row r="39" spans="1:15" s="12" customFormat="1" ht="8.1" customHeight="1" x14ac:dyDescent="0.15"/>
    <row r="40" spans="1:15" s="40" customFormat="1" ht="9.75" customHeight="1" x14ac:dyDescent="0.25">
      <c r="A40" s="54" t="s">
        <v>91</v>
      </c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s="40" customFormat="1" ht="9" x14ac:dyDescent="0.15">
      <c r="A41" s="55"/>
      <c r="B41" s="41" t="s">
        <v>0</v>
      </c>
      <c r="C41" s="42" t="s">
        <v>89</v>
      </c>
      <c r="D41" s="42" t="s">
        <v>88</v>
      </c>
      <c r="E41" s="42" t="s">
        <v>87</v>
      </c>
      <c r="F41" s="42" t="s">
        <v>86</v>
      </c>
      <c r="G41" s="42" t="s">
        <v>85</v>
      </c>
      <c r="H41" s="42" t="s">
        <v>84</v>
      </c>
      <c r="I41" s="42" t="s">
        <v>83</v>
      </c>
      <c r="J41" s="42" t="s">
        <v>82</v>
      </c>
      <c r="K41" s="42" t="s">
        <v>81</v>
      </c>
      <c r="L41" s="42" t="s">
        <v>80</v>
      </c>
      <c r="M41" s="42" t="s">
        <v>79</v>
      </c>
      <c r="N41" s="42" t="s">
        <v>78</v>
      </c>
      <c r="O41" s="41" t="s">
        <v>1</v>
      </c>
    </row>
    <row r="42" spans="1:15" s="40" customFormat="1" ht="9" x14ac:dyDescent="0.25">
      <c r="A42" s="43" t="s">
        <v>34</v>
      </c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 t="s">
        <v>2</v>
      </c>
    </row>
    <row r="43" spans="1:15" s="40" customFormat="1" ht="9" x14ac:dyDescent="0.25">
      <c r="A43" s="46" t="s">
        <v>13</v>
      </c>
      <c r="B43" s="30">
        <v>8058.82</v>
      </c>
      <c r="C43" s="30">
        <v>658.59</v>
      </c>
      <c r="D43" s="30">
        <v>658.6</v>
      </c>
      <c r="E43" s="30">
        <v>658.59</v>
      </c>
      <c r="F43" s="30">
        <v>658.59</v>
      </c>
      <c r="G43" s="30">
        <v>658.99</v>
      </c>
      <c r="H43" s="30">
        <v>658.59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f t="shared" ref="O43:O48" si="9">+(C43+D43+E43+F43+G43+H43+I43+J43+K43+L43+M43+N43)</f>
        <v>3951.9500000000007</v>
      </c>
    </row>
    <row r="44" spans="1:15" s="40" customFormat="1" ht="9" x14ac:dyDescent="0.25">
      <c r="A44" s="46" t="s">
        <v>14</v>
      </c>
      <c r="B44" s="30">
        <v>3305.17</v>
      </c>
      <c r="C44" s="30">
        <v>270.02999999999997</v>
      </c>
      <c r="D44" s="30">
        <v>270.74</v>
      </c>
      <c r="E44" s="30">
        <v>270.74</v>
      </c>
      <c r="F44" s="30">
        <v>270.74</v>
      </c>
      <c r="G44" s="30">
        <v>270.74</v>
      </c>
      <c r="H44" s="30">
        <v>270.74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f t="shared" si="9"/>
        <v>1623.73</v>
      </c>
    </row>
    <row r="45" spans="1:15" s="40" customFormat="1" ht="9" hidden="1" x14ac:dyDescent="0.25">
      <c r="A45" s="46" t="s">
        <v>75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f t="shared" si="9"/>
        <v>0</v>
      </c>
    </row>
    <row r="46" spans="1:15" s="40" customFormat="1" ht="9" x14ac:dyDescent="0.25">
      <c r="A46" s="46" t="s">
        <v>15</v>
      </c>
      <c r="B46" s="30">
        <v>578.95000000000005</v>
      </c>
      <c r="C46" s="30">
        <v>43.86</v>
      </c>
      <c r="D46" s="30">
        <v>43.86</v>
      </c>
      <c r="E46" s="30">
        <v>43.86</v>
      </c>
      <c r="F46" s="30">
        <v>62.01</v>
      </c>
      <c r="G46" s="30">
        <v>43.86</v>
      </c>
      <c r="H46" s="30">
        <v>43.86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f t="shared" si="9"/>
        <v>281.31</v>
      </c>
    </row>
    <row r="47" spans="1:15" s="40" customFormat="1" ht="9" hidden="1" x14ac:dyDescent="0.25">
      <c r="A47" s="46" t="s">
        <v>51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f t="shared" si="9"/>
        <v>0</v>
      </c>
    </row>
    <row r="48" spans="1:15" s="40" customFormat="1" ht="9" x14ac:dyDescent="0.25">
      <c r="A48" s="46" t="s">
        <v>77</v>
      </c>
      <c r="B48" s="30">
        <v>389.44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197.9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f t="shared" si="9"/>
        <v>197.9</v>
      </c>
    </row>
    <row r="49" spans="1:15" s="40" customFormat="1" ht="9" x14ac:dyDescent="0.25">
      <c r="A49" s="43" t="s">
        <v>42</v>
      </c>
      <c r="B49" s="35">
        <f>SUM(B43:B48)</f>
        <v>12332.380000000001</v>
      </c>
      <c r="C49" s="35">
        <f t="shared" ref="C49:O49" si="10">SUM(C43:C48)</f>
        <v>972.48</v>
      </c>
      <c r="D49" s="35">
        <f t="shared" si="10"/>
        <v>973.2</v>
      </c>
      <c r="E49" s="35">
        <f t="shared" si="10"/>
        <v>973.19</v>
      </c>
      <c r="F49" s="35">
        <f t="shared" si="10"/>
        <v>991.34</v>
      </c>
      <c r="G49" s="35">
        <f t="shared" si="10"/>
        <v>973.59</v>
      </c>
      <c r="H49" s="35">
        <f t="shared" si="10"/>
        <v>1171.0900000000001</v>
      </c>
      <c r="I49" s="35">
        <f>SUM(I43:I48)</f>
        <v>0</v>
      </c>
      <c r="J49" s="35">
        <f t="shared" si="10"/>
        <v>0</v>
      </c>
      <c r="K49" s="35">
        <f t="shared" si="10"/>
        <v>0</v>
      </c>
      <c r="L49" s="35">
        <f t="shared" si="10"/>
        <v>0</v>
      </c>
      <c r="M49" s="35">
        <f t="shared" si="10"/>
        <v>0</v>
      </c>
      <c r="N49" s="35">
        <f t="shared" si="10"/>
        <v>0</v>
      </c>
      <c r="O49" s="35">
        <f t="shared" si="10"/>
        <v>6054.89</v>
      </c>
    </row>
    <row r="50" spans="1:15" s="40" customFormat="1" ht="9" x14ac:dyDescent="0.25">
      <c r="A50" s="43" t="s">
        <v>35</v>
      </c>
      <c r="B50" s="47"/>
      <c r="C50" s="45"/>
      <c r="D50" s="48"/>
      <c r="E50" s="48"/>
      <c r="F50" s="48"/>
      <c r="G50" s="48"/>
      <c r="H50" s="48"/>
      <c r="I50" s="48"/>
      <c r="J50" s="48"/>
      <c r="K50" s="45"/>
      <c r="L50" s="45"/>
      <c r="M50" s="45"/>
      <c r="N50" s="45"/>
      <c r="O50" s="45"/>
    </row>
    <row r="51" spans="1:15" s="40" customFormat="1" ht="9" x14ac:dyDescent="0.25">
      <c r="A51" s="46" t="s">
        <v>52</v>
      </c>
      <c r="B51" s="30">
        <v>682.43999999999994</v>
      </c>
      <c r="C51" s="30">
        <v>56.87</v>
      </c>
      <c r="D51" s="30">
        <v>56.87</v>
      </c>
      <c r="E51" s="30">
        <v>56.87</v>
      </c>
      <c r="F51" s="30">
        <v>0</v>
      </c>
      <c r="G51" s="30">
        <v>56.87</v>
      </c>
      <c r="H51" s="30">
        <v>56.87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f t="shared" ref="O51:O54" si="11">+(C51+D51+E51+F51+G51+H51+I51+J51+K51+L51+M51+N51)</f>
        <v>284.34999999999997</v>
      </c>
    </row>
    <row r="52" spans="1:15" s="40" customFormat="1" ht="9" x14ac:dyDescent="0.25">
      <c r="A52" s="46" t="s">
        <v>50</v>
      </c>
      <c r="B52" s="30">
        <v>250</v>
      </c>
      <c r="C52" s="30">
        <v>16.45</v>
      </c>
      <c r="D52" s="30">
        <v>16.3</v>
      </c>
      <c r="E52" s="30">
        <v>16.170000000000002</v>
      </c>
      <c r="F52" s="30">
        <v>15.05</v>
      </c>
      <c r="G52" s="30">
        <v>15.46</v>
      </c>
      <c r="H52" s="30">
        <v>17.05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f t="shared" si="11"/>
        <v>96.48</v>
      </c>
    </row>
    <row r="53" spans="1:15" s="40" customFormat="1" ht="9" x14ac:dyDescent="0.25">
      <c r="A53" s="46" t="s">
        <v>53</v>
      </c>
      <c r="B53" s="30">
        <v>471.22</v>
      </c>
      <c r="C53" s="30">
        <v>61.04</v>
      </c>
      <c r="D53" s="30">
        <v>50.6</v>
      </c>
      <c r="E53" s="30">
        <v>29.42</v>
      </c>
      <c r="F53" s="30">
        <v>38</v>
      </c>
      <c r="G53" s="30">
        <v>38</v>
      </c>
      <c r="H53" s="30">
        <v>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f t="shared" si="11"/>
        <v>255.06</v>
      </c>
    </row>
    <row r="54" spans="1:15" s="40" customFormat="1" ht="9" x14ac:dyDescent="0.25">
      <c r="A54" s="46" t="s">
        <v>16</v>
      </c>
      <c r="B54" s="30">
        <v>879.96</v>
      </c>
      <c r="C54" s="30">
        <v>96.85</v>
      </c>
      <c r="D54" s="30">
        <v>49.81</v>
      </c>
      <c r="E54" s="30">
        <v>104.66</v>
      </c>
      <c r="F54" s="30">
        <v>49.81</v>
      </c>
      <c r="G54" s="30">
        <v>49.81</v>
      </c>
      <c r="H54" s="30">
        <v>49.81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f t="shared" si="11"/>
        <v>400.75</v>
      </c>
    </row>
    <row r="55" spans="1:15" s="40" customFormat="1" ht="9" x14ac:dyDescent="0.25">
      <c r="A55" s="46" t="s">
        <v>92</v>
      </c>
      <c r="B55" s="30">
        <v>538</v>
      </c>
      <c r="C55" s="30">
        <v>0</v>
      </c>
      <c r="D55" s="30">
        <v>0</v>
      </c>
      <c r="E55" s="30">
        <v>31.02</v>
      </c>
      <c r="F55" s="30">
        <v>6.05</v>
      </c>
      <c r="G55" s="30">
        <f>12.1+24.2</f>
        <v>36.299999999999997</v>
      </c>
      <c r="H55" s="30">
        <v>24.2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f>SUM(C55:N55)</f>
        <v>97.570000000000007</v>
      </c>
    </row>
    <row r="56" spans="1:15" s="40" customFormat="1" ht="9" x14ac:dyDescent="0.25">
      <c r="A56" s="43" t="s">
        <v>42</v>
      </c>
      <c r="B56" s="35">
        <f t="shared" ref="B56:O56" si="12">SUM(B51:B55)</f>
        <v>2821.62</v>
      </c>
      <c r="C56" s="35">
        <f t="shared" si="12"/>
        <v>231.20999999999998</v>
      </c>
      <c r="D56" s="35">
        <f t="shared" si="12"/>
        <v>173.58</v>
      </c>
      <c r="E56" s="35">
        <f t="shared" si="12"/>
        <v>238.14000000000001</v>
      </c>
      <c r="F56" s="35">
        <f t="shared" si="12"/>
        <v>108.91</v>
      </c>
      <c r="G56" s="35">
        <f t="shared" si="12"/>
        <v>196.44</v>
      </c>
      <c r="H56" s="35">
        <f t="shared" si="12"/>
        <v>185.93</v>
      </c>
      <c r="I56" s="35">
        <f t="shared" si="12"/>
        <v>0</v>
      </c>
      <c r="J56" s="35">
        <f t="shared" si="12"/>
        <v>0</v>
      </c>
      <c r="K56" s="35">
        <f t="shared" si="12"/>
        <v>0</v>
      </c>
      <c r="L56" s="35">
        <f t="shared" si="12"/>
        <v>0</v>
      </c>
      <c r="M56" s="35">
        <f t="shared" si="12"/>
        <v>0</v>
      </c>
      <c r="N56" s="35">
        <f t="shared" si="12"/>
        <v>0</v>
      </c>
      <c r="O56" s="35">
        <f t="shared" si="12"/>
        <v>1134.2099999999998</v>
      </c>
    </row>
    <row r="57" spans="1:15" s="40" customFormat="1" ht="9" x14ac:dyDescent="0.25">
      <c r="A57" s="43" t="s">
        <v>36</v>
      </c>
      <c r="B57" s="47" t="s">
        <v>2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1:15" s="40" customFormat="1" ht="9" x14ac:dyDescent="0.25">
      <c r="A58" s="46" t="s">
        <v>67</v>
      </c>
      <c r="B58" s="30">
        <v>1000</v>
      </c>
      <c r="C58" s="30">
        <v>0</v>
      </c>
      <c r="D58" s="30">
        <v>0</v>
      </c>
      <c r="E58" s="30">
        <v>0</v>
      </c>
      <c r="F58" s="30">
        <v>0</v>
      </c>
      <c r="G58" s="30">
        <v>166</v>
      </c>
      <c r="H58" s="30">
        <v>1178.5999999999999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f t="shared" ref="O58" si="13">+(C58+D58+E58+F58+G58+H58+I58+J58+K58+L58+M58+N58)</f>
        <v>1344.6</v>
      </c>
    </row>
    <row r="59" spans="1:15" s="40" customFormat="1" ht="9" x14ac:dyDescent="0.25">
      <c r="A59" s="43" t="s">
        <v>42</v>
      </c>
      <c r="B59" s="35">
        <f t="shared" ref="B59:N59" si="14">SUM(B58)</f>
        <v>1000</v>
      </c>
      <c r="C59" s="35">
        <f t="shared" si="14"/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4"/>
        <v>166</v>
      </c>
      <c r="H59" s="35">
        <f t="shared" si="14"/>
        <v>1178.5999999999999</v>
      </c>
      <c r="I59" s="35">
        <f t="shared" si="14"/>
        <v>0</v>
      </c>
      <c r="J59" s="35">
        <f t="shared" si="14"/>
        <v>0</v>
      </c>
      <c r="K59" s="35">
        <f t="shared" si="14"/>
        <v>0</v>
      </c>
      <c r="L59" s="35">
        <f t="shared" si="14"/>
        <v>0</v>
      </c>
      <c r="M59" s="35">
        <f t="shared" si="14"/>
        <v>0</v>
      </c>
      <c r="N59" s="35">
        <f t="shared" si="14"/>
        <v>0</v>
      </c>
      <c r="O59" s="35">
        <f xml:space="preserve"> + O58</f>
        <v>1344.6</v>
      </c>
    </row>
    <row r="60" spans="1:15" s="40" customFormat="1" ht="9" x14ac:dyDescent="0.25">
      <c r="A60" s="43" t="s">
        <v>37</v>
      </c>
      <c r="B60" s="47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 t="s">
        <v>2</v>
      </c>
    </row>
    <row r="61" spans="1:15" s="40" customFormat="1" ht="9" hidden="1" x14ac:dyDescent="0.25">
      <c r="A61" s="46" t="s">
        <v>17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f t="shared" ref="O61:O66" si="15">+(C61+D61+E61+F61+G61+H61+I61+J61+K61+L61+M61+N61)</f>
        <v>0</v>
      </c>
    </row>
    <row r="62" spans="1:15" s="40" customFormat="1" ht="9" x14ac:dyDescent="0.25">
      <c r="A62" s="46" t="s">
        <v>47</v>
      </c>
      <c r="B62" s="30">
        <v>200</v>
      </c>
      <c r="C62" s="30">
        <v>0</v>
      </c>
      <c r="D62" s="30">
        <v>0</v>
      </c>
      <c r="E62" s="30">
        <v>13.2</v>
      </c>
      <c r="F62" s="30">
        <v>0</v>
      </c>
      <c r="G62" s="30">
        <v>0</v>
      </c>
      <c r="H62" s="30">
        <v>15.7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f t="shared" si="15"/>
        <v>28.9</v>
      </c>
    </row>
    <row r="63" spans="1:15" s="40" customFormat="1" ht="9" hidden="1" x14ac:dyDescent="0.25">
      <c r="A63" s="46" t="s">
        <v>18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f t="shared" si="15"/>
        <v>0</v>
      </c>
    </row>
    <row r="64" spans="1:15" s="40" customFormat="1" ht="9" hidden="1" x14ac:dyDescent="0.25">
      <c r="A64" s="46" t="s">
        <v>68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f t="shared" si="15"/>
        <v>0</v>
      </c>
    </row>
    <row r="65" spans="1:15" s="40" customFormat="1" ht="9" hidden="1" x14ac:dyDescent="0.25">
      <c r="A65" s="46" t="s">
        <v>19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f t="shared" si="15"/>
        <v>0</v>
      </c>
    </row>
    <row r="66" spans="1:15" s="40" customFormat="1" ht="9" hidden="1" x14ac:dyDescent="0.25">
      <c r="A66" s="46" t="s">
        <v>20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f t="shared" si="15"/>
        <v>0</v>
      </c>
    </row>
    <row r="67" spans="1:15" s="40" customFormat="1" ht="9" x14ac:dyDescent="0.25">
      <c r="A67" s="43" t="s">
        <v>42</v>
      </c>
      <c r="B67" s="35">
        <f>SUM(B61:B66)</f>
        <v>200</v>
      </c>
      <c r="C67" s="35">
        <f>(C61+C62+C63+C64+C65+C66)</f>
        <v>0</v>
      </c>
      <c r="D67" s="35">
        <f>(D61+D62+D63+D64+D65+D66)</f>
        <v>0</v>
      </c>
      <c r="E67" s="35">
        <f>(E61+E62+E63+E64+E65+E66)</f>
        <v>13.2</v>
      </c>
      <c r="F67" s="35">
        <f>(F61+F62+F63+F64+F65+F66)</f>
        <v>0</v>
      </c>
      <c r="G67" s="35">
        <f t="shared" ref="G67:O67" si="16">(G61+G62+G63+G64+G65+G66)</f>
        <v>0</v>
      </c>
      <c r="H67" s="35">
        <f t="shared" si="16"/>
        <v>15.7</v>
      </c>
      <c r="I67" s="35">
        <f t="shared" si="16"/>
        <v>0</v>
      </c>
      <c r="J67" s="35">
        <f t="shared" si="16"/>
        <v>0</v>
      </c>
      <c r="K67" s="35">
        <f t="shared" si="16"/>
        <v>0</v>
      </c>
      <c r="L67" s="35">
        <f t="shared" si="16"/>
        <v>0</v>
      </c>
      <c r="M67" s="35">
        <f t="shared" si="16"/>
        <v>0</v>
      </c>
      <c r="N67" s="35">
        <f t="shared" si="16"/>
        <v>0</v>
      </c>
      <c r="O67" s="35">
        <f t="shared" si="16"/>
        <v>28.9</v>
      </c>
    </row>
    <row r="68" spans="1:15" s="40" customFormat="1" ht="9" hidden="1" x14ac:dyDescent="0.25">
      <c r="A68" s="43" t="s">
        <v>38</v>
      </c>
      <c r="B68" s="47"/>
      <c r="C68" s="45"/>
      <c r="D68" s="48"/>
      <c r="E68" s="48"/>
      <c r="F68" s="48" t="s">
        <v>2</v>
      </c>
      <c r="G68" s="48"/>
      <c r="H68" s="48"/>
      <c r="I68" s="48"/>
      <c r="J68" s="48"/>
      <c r="K68" s="48"/>
      <c r="L68" s="48"/>
      <c r="M68" s="48"/>
      <c r="N68" s="48"/>
      <c r="O68" s="48"/>
    </row>
    <row r="69" spans="1:15" s="40" customFormat="1" ht="9" hidden="1" x14ac:dyDescent="0.25">
      <c r="A69" s="46" t="s">
        <v>69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f t="shared" ref="O69:O72" si="17">+(C69+D69+E69+F69+G69+H69+I69+J69+K69+L69+M69+N69)</f>
        <v>0</v>
      </c>
    </row>
    <row r="70" spans="1:15" s="40" customFormat="1" ht="9" hidden="1" x14ac:dyDescent="0.25">
      <c r="A70" s="46" t="s">
        <v>21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f t="shared" si="17"/>
        <v>0</v>
      </c>
    </row>
    <row r="71" spans="1:15" s="40" customFormat="1" ht="9" hidden="1" x14ac:dyDescent="0.25">
      <c r="A71" s="46" t="s">
        <v>22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f t="shared" si="17"/>
        <v>0</v>
      </c>
    </row>
    <row r="72" spans="1:15" s="40" customFormat="1" ht="9" hidden="1" x14ac:dyDescent="0.25">
      <c r="A72" s="46" t="s">
        <v>23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f t="shared" si="17"/>
        <v>0</v>
      </c>
    </row>
    <row r="73" spans="1:15" s="40" customFormat="1" ht="9" hidden="1" x14ac:dyDescent="0.25">
      <c r="A73" s="43" t="s">
        <v>42</v>
      </c>
      <c r="B73" s="35">
        <f>+(B69+B70+B71+B72)</f>
        <v>0</v>
      </c>
      <c r="C73" s="35">
        <f>+(C69+C70+C71+C72)</f>
        <v>0</v>
      </c>
      <c r="D73" s="49">
        <f t="shared" ref="D73:N73" si="18">(D69+D70+D71+D72)</f>
        <v>0</v>
      </c>
      <c r="E73" s="50">
        <f t="shared" si="18"/>
        <v>0</v>
      </c>
      <c r="F73" s="50">
        <f t="shared" si="18"/>
        <v>0</v>
      </c>
      <c r="G73" s="50">
        <f t="shared" si="18"/>
        <v>0</v>
      </c>
      <c r="H73" s="50">
        <f t="shared" si="18"/>
        <v>0</v>
      </c>
      <c r="I73" s="49">
        <f t="shared" si="18"/>
        <v>0</v>
      </c>
      <c r="J73" s="50">
        <f t="shared" si="18"/>
        <v>0</v>
      </c>
      <c r="K73" s="50">
        <f t="shared" si="18"/>
        <v>0</v>
      </c>
      <c r="L73" s="50">
        <f t="shared" si="18"/>
        <v>0</v>
      </c>
      <c r="M73" s="50">
        <f t="shared" si="18"/>
        <v>0</v>
      </c>
      <c r="N73" s="49">
        <f t="shared" si="18"/>
        <v>0</v>
      </c>
      <c r="O73" s="35">
        <f>+(O69+O70+O71+O72)</f>
        <v>0</v>
      </c>
    </row>
    <row r="74" spans="1:15" s="40" customFormat="1" ht="9" x14ac:dyDescent="0.25">
      <c r="A74" s="43" t="s">
        <v>41</v>
      </c>
      <c r="B74" s="47"/>
      <c r="C74" s="45"/>
      <c r="D74" s="48"/>
      <c r="E74" s="48"/>
      <c r="F74" s="48" t="s">
        <v>2</v>
      </c>
      <c r="G74" s="48"/>
      <c r="H74" s="48"/>
      <c r="I74" s="48"/>
      <c r="J74" s="48"/>
      <c r="K74" s="48"/>
      <c r="L74" s="48"/>
      <c r="M74" s="48"/>
      <c r="N74" s="48"/>
      <c r="O74" s="48" t="s">
        <v>2</v>
      </c>
    </row>
    <row r="75" spans="1:15" s="40" customFormat="1" ht="9" hidden="1" x14ac:dyDescent="0.25">
      <c r="A75" s="46" t="s">
        <v>24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f t="shared" ref="O75:O76" si="19">+(C75+D75+E75+F75+G75+H75+I75+J75+K75+L75+M75+N75)</f>
        <v>0</v>
      </c>
    </row>
    <row r="76" spans="1:15" s="40" customFormat="1" ht="9" x14ac:dyDescent="0.25">
      <c r="A76" s="46" t="s">
        <v>43</v>
      </c>
      <c r="B76" s="30">
        <v>300</v>
      </c>
      <c r="C76" s="30">
        <v>0</v>
      </c>
      <c r="D76" s="30">
        <v>0</v>
      </c>
      <c r="E76" s="30">
        <v>0</v>
      </c>
      <c r="F76" s="30">
        <v>0</v>
      </c>
      <c r="G76" s="30">
        <v>137.25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f t="shared" si="19"/>
        <v>137.25</v>
      </c>
    </row>
    <row r="77" spans="1:15" s="40" customFormat="1" ht="9" x14ac:dyDescent="0.25">
      <c r="A77" s="43" t="s">
        <v>42</v>
      </c>
      <c r="B77" s="35">
        <f>+(B75+B76)</f>
        <v>300</v>
      </c>
      <c r="C77" s="35">
        <f t="shared" ref="C77:O77" si="20">+(C75+C76)</f>
        <v>0</v>
      </c>
      <c r="D77" s="35">
        <f t="shared" si="20"/>
        <v>0</v>
      </c>
      <c r="E77" s="35">
        <f t="shared" si="20"/>
        <v>0</v>
      </c>
      <c r="F77" s="35">
        <f t="shared" si="20"/>
        <v>0</v>
      </c>
      <c r="G77" s="35">
        <f t="shared" si="20"/>
        <v>137.25</v>
      </c>
      <c r="H77" s="35">
        <f t="shared" si="20"/>
        <v>0</v>
      </c>
      <c r="I77" s="35">
        <f t="shared" si="20"/>
        <v>0</v>
      </c>
      <c r="J77" s="35">
        <f t="shared" si="20"/>
        <v>0</v>
      </c>
      <c r="K77" s="35">
        <f t="shared" si="20"/>
        <v>0</v>
      </c>
      <c r="L77" s="35">
        <f t="shared" si="20"/>
        <v>0</v>
      </c>
      <c r="M77" s="35">
        <f t="shared" si="20"/>
        <v>0</v>
      </c>
      <c r="N77" s="35">
        <f t="shared" si="20"/>
        <v>0</v>
      </c>
      <c r="O77" s="35">
        <f t="shared" si="20"/>
        <v>137.25</v>
      </c>
    </row>
    <row r="78" spans="1:15" s="40" customFormat="1" ht="9" x14ac:dyDescent="0.25">
      <c r="A78" s="43" t="s">
        <v>39</v>
      </c>
      <c r="B78" s="51" t="s">
        <v>2</v>
      </c>
      <c r="C78" s="52"/>
      <c r="D78" s="48"/>
      <c r="E78" s="51"/>
      <c r="F78" s="48" t="s">
        <v>2</v>
      </c>
      <c r="G78" s="48"/>
      <c r="H78" s="48"/>
      <c r="I78" s="48"/>
      <c r="J78" s="48"/>
      <c r="K78" s="48"/>
      <c r="L78" s="48"/>
      <c r="M78" s="48"/>
      <c r="N78" s="48"/>
      <c r="O78" s="48"/>
    </row>
    <row r="79" spans="1:15" s="40" customFormat="1" ht="9" x14ac:dyDescent="0.25">
      <c r="A79" s="46" t="s">
        <v>25</v>
      </c>
      <c r="B79" s="30">
        <v>1200</v>
      </c>
      <c r="C79" s="30">
        <v>0</v>
      </c>
      <c r="D79" s="30">
        <v>0</v>
      </c>
      <c r="E79" s="30">
        <v>0</v>
      </c>
      <c r="F79" s="30">
        <v>619.20000000000005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f t="shared" ref="O79:O84" si="21">+(C79+D79+E79+F79+G79+H79+I79+J79+K79+L79+M79+N79)</f>
        <v>619.20000000000005</v>
      </c>
    </row>
    <row r="80" spans="1:15" s="40" customFormat="1" ht="9" hidden="1" x14ac:dyDescent="0.25">
      <c r="A80" s="46" t="s">
        <v>26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f t="shared" si="21"/>
        <v>0</v>
      </c>
    </row>
    <row r="81" spans="1:15" s="40" customFormat="1" ht="9" hidden="1" x14ac:dyDescent="0.25">
      <c r="A81" s="46" t="s">
        <v>27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f t="shared" si="21"/>
        <v>0</v>
      </c>
    </row>
    <row r="82" spans="1:15" s="40" customFormat="1" ht="9" hidden="1" x14ac:dyDescent="0.25">
      <c r="A82" s="46" t="s">
        <v>28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f t="shared" si="21"/>
        <v>0</v>
      </c>
    </row>
    <row r="83" spans="1:15" s="40" customFormat="1" ht="9" x14ac:dyDescent="0.25">
      <c r="A83" s="46" t="s">
        <v>70</v>
      </c>
      <c r="B83" s="30">
        <v>300</v>
      </c>
      <c r="C83" s="30">
        <v>0</v>
      </c>
      <c r="D83" s="30">
        <v>0</v>
      </c>
      <c r="E83" s="30">
        <v>1.95</v>
      </c>
      <c r="F83" s="30">
        <v>0</v>
      </c>
      <c r="G83" s="30">
        <v>276.86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f t="shared" si="21"/>
        <v>278.81</v>
      </c>
    </row>
    <row r="84" spans="1:15" s="40" customFormat="1" ht="9" x14ac:dyDescent="0.25">
      <c r="A84" s="46" t="s">
        <v>76</v>
      </c>
      <c r="B84" s="30">
        <v>380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356.95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f t="shared" si="21"/>
        <v>356.95</v>
      </c>
    </row>
    <row r="85" spans="1:15" s="40" customFormat="1" ht="9" x14ac:dyDescent="0.25">
      <c r="A85" s="43" t="s">
        <v>42</v>
      </c>
      <c r="B85" s="35">
        <f>SUM(B79:B84)</f>
        <v>1880</v>
      </c>
      <c r="C85" s="35">
        <f t="shared" ref="C85:O85" si="22">SUM(C79:C84)</f>
        <v>0</v>
      </c>
      <c r="D85" s="35">
        <f t="shared" si="22"/>
        <v>0</v>
      </c>
      <c r="E85" s="35">
        <f t="shared" si="22"/>
        <v>1.95</v>
      </c>
      <c r="F85" s="35">
        <f t="shared" si="22"/>
        <v>619.20000000000005</v>
      </c>
      <c r="G85" s="35">
        <f t="shared" si="22"/>
        <v>276.86</v>
      </c>
      <c r="H85" s="35">
        <f t="shared" si="22"/>
        <v>356.95</v>
      </c>
      <c r="I85" s="35">
        <f t="shared" si="22"/>
        <v>0</v>
      </c>
      <c r="J85" s="35">
        <f t="shared" si="22"/>
        <v>0</v>
      </c>
      <c r="K85" s="35">
        <f t="shared" si="22"/>
        <v>0</v>
      </c>
      <c r="L85" s="35">
        <f t="shared" si="22"/>
        <v>0</v>
      </c>
      <c r="M85" s="35">
        <f t="shared" si="22"/>
        <v>0</v>
      </c>
      <c r="N85" s="35">
        <f t="shared" si="22"/>
        <v>0</v>
      </c>
      <c r="O85" s="35">
        <f t="shared" si="22"/>
        <v>1254.96</v>
      </c>
    </row>
    <row r="86" spans="1:15" s="40" customFormat="1" ht="9" x14ac:dyDescent="0.25">
      <c r="A86" s="43" t="s">
        <v>29</v>
      </c>
      <c r="B86" s="48"/>
      <c r="C86" s="45"/>
      <c r="D86" s="48"/>
      <c r="E86" s="48" t="s">
        <v>2</v>
      </c>
      <c r="F86" s="48"/>
      <c r="G86" s="48"/>
      <c r="H86" s="48"/>
      <c r="I86" s="48"/>
      <c r="J86" s="48"/>
      <c r="K86" s="48"/>
      <c r="L86" s="48"/>
      <c r="M86" s="48"/>
      <c r="N86" s="48"/>
      <c r="O86" s="48"/>
    </row>
    <row r="87" spans="1:15" s="40" customFormat="1" ht="9" x14ac:dyDescent="0.25">
      <c r="A87" s="46" t="s">
        <v>71</v>
      </c>
      <c r="B87" s="30">
        <v>150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f t="shared" ref="O87:O88" si="23">+(C87+D87+E87+F87+G87+H87+I87+J87+K87+L87+M87+N87)</f>
        <v>0</v>
      </c>
    </row>
    <row r="88" spans="1:15" s="40" customFormat="1" ht="9" x14ac:dyDescent="0.25">
      <c r="A88" s="46" t="s">
        <v>46</v>
      </c>
      <c r="B88" s="30">
        <v>550</v>
      </c>
      <c r="C88" s="30">
        <v>0</v>
      </c>
      <c r="D88" s="30">
        <v>0</v>
      </c>
      <c r="E88" s="30">
        <v>0</v>
      </c>
      <c r="F88" s="30">
        <v>0</v>
      </c>
      <c r="G88" s="30">
        <v>146.44</v>
      </c>
      <c r="H88" s="30">
        <v>146.44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f t="shared" si="23"/>
        <v>292.88</v>
      </c>
    </row>
    <row r="89" spans="1:15" s="40" customFormat="1" ht="9" x14ac:dyDescent="0.25">
      <c r="A89" s="43" t="s">
        <v>42</v>
      </c>
      <c r="B89" s="35">
        <f>(B87+B88)</f>
        <v>700</v>
      </c>
      <c r="C89" s="35">
        <f>(C87+C88)</f>
        <v>0</v>
      </c>
      <c r="D89" s="35">
        <f t="shared" ref="D89:O89" si="24">(D87+D88)</f>
        <v>0</v>
      </c>
      <c r="E89" s="35">
        <f t="shared" si="24"/>
        <v>0</v>
      </c>
      <c r="F89" s="35">
        <f t="shared" si="24"/>
        <v>0</v>
      </c>
      <c r="G89" s="35">
        <f t="shared" si="24"/>
        <v>146.44</v>
      </c>
      <c r="H89" s="35">
        <f t="shared" si="24"/>
        <v>146.44</v>
      </c>
      <c r="I89" s="35">
        <f t="shared" si="24"/>
        <v>0</v>
      </c>
      <c r="J89" s="35">
        <f t="shared" si="24"/>
        <v>0</v>
      </c>
      <c r="K89" s="35">
        <f t="shared" si="24"/>
        <v>0</v>
      </c>
      <c r="L89" s="35">
        <f t="shared" si="24"/>
        <v>0</v>
      </c>
      <c r="M89" s="35">
        <f t="shared" si="24"/>
        <v>0</v>
      </c>
      <c r="N89" s="35">
        <f t="shared" si="24"/>
        <v>0</v>
      </c>
      <c r="O89" s="35">
        <f t="shared" si="24"/>
        <v>292.88</v>
      </c>
    </row>
    <row r="90" spans="1:15" s="40" customFormat="1" ht="9" x14ac:dyDescent="0.25">
      <c r="A90" s="43" t="s">
        <v>40</v>
      </c>
      <c r="B90" s="47"/>
      <c r="C90" s="45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</row>
    <row r="91" spans="1:15" s="40" customFormat="1" ht="9" x14ac:dyDescent="0.25">
      <c r="A91" s="46" t="s">
        <v>30</v>
      </c>
      <c r="B91" s="30">
        <v>0</v>
      </c>
      <c r="C91" s="30">
        <v>908</v>
      </c>
      <c r="D91" s="30">
        <v>70</v>
      </c>
      <c r="E91" s="30">
        <v>0</v>
      </c>
      <c r="F91" s="30">
        <v>0</v>
      </c>
      <c r="G91" s="30">
        <v>0</v>
      </c>
      <c r="H91" s="30">
        <v>61.77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f t="shared" ref="O91:O98" si="25">+(C91+D91+E91+F91+G91+H91+I91+J91+K91+L91+M91+N91)</f>
        <v>1039.77</v>
      </c>
    </row>
    <row r="92" spans="1:15" s="40" customFormat="1" ht="9" x14ac:dyDescent="0.25">
      <c r="A92" s="46" t="s">
        <v>48</v>
      </c>
      <c r="B92" s="30">
        <v>600</v>
      </c>
      <c r="C92" s="30">
        <v>162.47</v>
      </c>
      <c r="D92" s="30">
        <v>8.44</v>
      </c>
      <c r="E92" s="30">
        <v>21.74</v>
      </c>
      <c r="F92" s="30">
        <v>50.88</v>
      </c>
      <c r="G92" s="30">
        <v>43.76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f t="shared" si="25"/>
        <v>287.29000000000002</v>
      </c>
    </row>
    <row r="93" spans="1:15" s="40" customFormat="1" ht="9" hidden="1" x14ac:dyDescent="0.25">
      <c r="A93" s="46" t="s">
        <v>31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f t="shared" si="25"/>
        <v>0</v>
      </c>
    </row>
    <row r="94" spans="1:15" s="40" customFormat="1" ht="9" hidden="1" x14ac:dyDescent="0.25">
      <c r="A94" s="46" t="s">
        <v>72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f t="shared" si="25"/>
        <v>0</v>
      </c>
    </row>
    <row r="95" spans="1:15" s="40" customFormat="1" ht="9" hidden="1" x14ac:dyDescent="0.25">
      <c r="A95" s="46" t="s">
        <v>62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f t="shared" si="25"/>
        <v>0</v>
      </c>
    </row>
    <row r="96" spans="1:15" s="40" customFormat="1" ht="9" x14ac:dyDescent="0.25">
      <c r="A96" s="46" t="s">
        <v>32</v>
      </c>
      <c r="B96" s="30">
        <v>400</v>
      </c>
      <c r="C96" s="30">
        <v>19.5</v>
      </c>
      <c r="D96" s="30">
        <v>0</v>
      </c>
      <c r="E96" s="30">
        <v>45</v>
      </c>
      <c r="F96" s="30">
        <v>6.48</v>
      </c>
      <c r="G96" s="30">
        <v>363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f t="shared" si="25"/>
        <v>433.98</v>
      </c>
    </row>
    <row r="97" spans="1:15" s="40" customFormat="1" ht="9" hidden="1" x14ac:dyDescent="0.25">
      <c r="A97" s="46" t="s">
        <v>33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f t="shared" si="25"/>
        <v>0</v>
      </c>
    </row>
    <row r="98" spans="1:15" s="40" customFormat="1" ht="9" x14ac:dyDescent="0.25">
      <c r="A98" s="46" t="s">
        <v>73</v>
      </c>
      <c r="B98" s="30">
        <v>0</v>
      </c>
      <c r="C98" s="30">
        <v>0</v>
      </c>
      <c r="D98" s="30">
        <v>20.95</v>
      </c>
      <c r="E98" s="30">
        <v>0</v>
      </c>
      <c r="F98" s="30">
        <v>65.849999999999994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f t="shared" si="25"/>
        <v>86.8</v>
      </c>
    </row>
    <row r="99" spans="1:15" s="40" customFormat="1" ht="9" hidden="1" x14ac:dyDescent="0.25">
      <c r="A99" s="46" t="s">
        <v>74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f>+(C99+D99+E99+F99+G99+H99+I99+J99+K99+L99+M99+N99)</f>
        <v>0</v>
      </c>
    </row>
    <row r="100" spans="1:15" s="40" customFormat="1" ht="9" x14ac:dyDescent="0.25">
      <c r="A100" s="43" t="s">
        <v>42</v>
      </c>
      <c r="B100" s="35">
        <f t="shared" ref="B100:N100" si="26">(B91+B92+B93+B94+B95+B96+B97+B98+B99)</f>
        <v>1000</v>
      </c>
      <c r="C100" s="35">
        <f t="shared" si="26"/>
        <v>1089.97</v>
      </c>
      <c r="D100" s="35">
        <f t="shared" si="26"/>
        <v>99.39</v>
      </c>
      <c r="E100" s="35">
        <f t="shared" si="26"/>
        <v>66.739999999999995</v>
      </c>
      <c r="F100" s="35">
        <f t="shared" si="26"/>
        <v>123.21</v>
      </c>
      <c r="G100" s="35">
        <f t="shared" si="26"/>
        <v>406.76</v>
      </c>
      <c r="H100" s="35">
        <f t="shared" si="26"/>
        <v>61.77</v>
      </c>
      <c r="I100" s="35">
        <f t="shared" si="26"/>
        <v>0</v>
      </c>
      <c r="J100" s="35">
        <f t="shared" si="26"/>
        <v>0</v>
      </c>
      <c r="K100" s="35">
        <f t="shared" si="26"/>
        <v>0</v>
      </c>
      <c r="L100" s="35">
        <f t="shared" si="26"/>
        <v>0</v>
      </c>
      <c r="M100" s="35">
        <f t="shared" si="26"/>
        <v>0</v>
      </c>
      <c r="N100" s="35">
        <f t="shared" si="26"/>
        <v>0</v>
      </c>
      <c r="O100" s="35">
        <f>+(O91+O92+O93+O94+O95+O96+O97+O98+O99)</f>
        <v>1847.84</v>
      </c>
    </row>
    <row r="101" spans="1:15" s="53" customFormat="1" ht="9" x14ac:dyDescent="0.25">
      <c r="A101" s="43" t="s">
        <v>45</v>
      </c>
      <c r="B101" s="35">
        <f>(B49+B56+B59+B67+B73+B77+B85+B89+B100)</f>
        <v>20234</v>
      </c>
      <c r="C101" s="35">
        <f>(C49+C56+C59+C67+C73+C77+C85+C89+C100)</f>
        <v>2293.66</v>
      </c>
      <c r="D101" s="35">
        <f>(D49+D56+D59+D67+D73+D77+D85+D89+D100)</f>
        <v>1246.17</v>
      </c>
      <c r="E101" s="35">
        <f>(E49+E56+E59+E67+E73+E77+E85+E89+E100)</f>
        <v>1293.2200000000003</v>
      </c>
      <c r="F101" s="35">
        <f t="shared" ref="F101:N101" si="27">+(F49+F56+F59+F67+F73+F77+F85+F89+F100)</f>
        <v>1842.66</v>
      </c>
      <c r="G101" s="35">
        <f t="shared" si="27"/>
        <v>2303.34</v>
      </c>
      <c r="H101" s="35">
        <f t="shared" si="27"/>
        <v>3116.4799999999996</v>
      </c>
      <c r="I101" s="35">
        <f t="shared" si="27"/>
        <v>0</v>
      </c>
      <c r="J101" s="35">
        <f t="shared" si="27"/>
        <v>0</v>
      </c>
      <c r="K101" s="35">
        <f t="shared" si="27"/>
        <v>0</v>
      </c>
      <c r="L101" s="35">
        <f t="shared" si="27"/>
        <v>0</v>
      </c>
      <c r="M101" s="35">
        <f t="shared" si="27"/>
        <v>0</v>
      </c>
      <c r="N101" s="35">
        <f t="shared" si="27"/>
        <v>0</v>
      </c>
      <c r="O101" s="35">
        <f>SUM(C101:N101)</f>
        <v>12095.529999999999</v>
      </c>
    </row>
  </sheetData>
  <mergeCells count="3">
    <mergeCell ref="A40:A41"/>
    <mergeCell ref="A1:E2"/>
    <mergeCell ref="A8:A9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Año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CDLMURCIA</dc:creator>
  <cp:lastModifiedBy>CDLMURCIA</cp:lastModifiedBy>
  <cp:lastPrinted>2024-07-03T17:39:09Z</cp:lastPrinted>
  <dcterms:created xsi:type="dcterms:W3CDTF">2018-02-15T17:22:50Z</dcterms:created>
  <dcterms:modified xsi:type="dcterms:W3CDTF">2024-09-05T17:16:14Z</dcterms:modified>
</cp:coreProperties>
</file>