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LMURCIA\Documents\CDLMURCIA\CONTABILIDAD\2024\"/>
    </mc:Choice>
  </mc:AlternateContent>
  <xr:revisionPtr revIDLastSave="0" documentId="8_{E036AFCF-E039-4FE9-8D99-7C1B098A45FF}" xr6:coauthVersionLast="46" xr6:coauthVersionMax="46" xr10:uidLastSave="{00000000-0000-0000-0000-000000000000}"/>
  <bookViews>
    <workbookView xWindow="-120" yWindow="-120" windowWidth="21840" windowHeight="13140" xr2:uid="{BBEB26F1-CC0E-4759-AE10-573204E26A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O93" i="1"/>
  <c r="O92" i="1"/>
  <c r="O91" i="1"/>
  <c r="O90" i="1"/>
  <c r="O89" i="1"/>
  <c r="O88" i="1"/>
  <c r="O87" i="1"/>
  <c r="O95" i="1" s="1"/>
  <c r="O86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O82" i="1"/>
  <c r="O84" i="1" s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O78" i="1"/>
  <c r="O77" i="1"/>
  <c r="O76" i="1"/>
  <c r="O75" i="1"/>
  <c r="O74" i="1"/>
  <c r="O80" i="1" s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O70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O66" i="1"/>
  <c r="O65" i="1"/>
  <c r="O68" i="1" s="1"/>
  <c r="O64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O60" i="1"/>
  <c r="O59" i="1"/>
  <c r="O62" i="1" s="1"/>
  <c r="O58" i="1"/>
  <c r="O57" i="1"/>
  <c r="O56" i="1"/>
  <c r="N54" i="1"/>
  <c r="M54" i="1"/>
  <c r="L54" i="1"/>
  <c r="K54" i="1"/>
  <c r="J54" i="1"/>
  <c r="I54" i="1"/>
  <c r="H54" i="1"/>
  <c r="G54" i="1"/>
  <c r="F54" i="1"/>
  <c r="F96" i="1" s="1"/>
  <c r="E54" i="1"/>
  <c r="D54" i="1"/>
  <c r="C54" i="1"/>
  <c r="B54" i="1"/>
  <c r="B96" i="1" s="1"/>
  <c r="O53" i="1"/>
  <c r="O52" i="1"/>
  <c r="O51" i="1"/>
  <c r="N49" i="1"/>
  <c r="M49" i="1"/>
  <c r="L49" i="1"/>
  <c r="K49" i="1"/>
  <c r="J49" i="1"/>
  <c r="I49" i="1"/>
  <c r="H49" i="1"/>
  <c r="F49" i="1"/>
  <c r="E49" i="1"/>
  <c r="D49" i="1"/>
  <c r="C49" i="1"/>
  <c r="B49" i="1"/>
  <c r="G48" i="1"/>
  <c r="O48" i="1" s="1"/>
  <c r="O47" i="1"/>
  <c r="O46" i="1"/>
  <c r="O45" i="1"/>
  <c r="O44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O40" i="1"/>
  <c r="O39" i="1"/>
  <c r="O38" i="1"/>
  <c r="O37" i="1"/>
  <c r="O36" i="1"/>
  <c r="O42" i="1" s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O28" i="1"/>
  <c r="O27" i="1"/>
  <c r="O26" i="1"/>
  <c r="O25" i="1"/>
  <c r="O24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O17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2" i="1"/>
  <c r="M12" i="1"/>
  <c r="K12" i="1"/>
  <c r="J12" i="1"/>
  <c r="I12" i="1"/>
  <c r="H12" i="1"/>
  <c r="G12" i="1"/>
  <c r="F12" i="1"/>
  <c r="E12" i="1"/>
  <c r="D12" i="1"/>
  <c r="C12" i="1"/>
  <c r="B12" i="1"/>
  <c r="L11" i="1"/>
  <c r="G11" i="1"/>
  <c r="L10" i="1"/>
  <c r="L12" i="1" s="1"/>
  <c r="L31" i="1" s="1"/>
  <c r="G10" i="1"/>
  <c r="N8" i="1"/>
  <c r="M8" i="1"/>
  <c r="L8" i="1"/>
  <c r="K8" i="1"/>
  <c r="J8" i="1"/>
  <c r="I8" i="1"/>
  <c r="H8" i="1"/>
  <c r="H31" i="1" s="1"/>
  <c r="G8" i="1"/>
  <c r="F8" i="1"/>
  <c r="E8" i="1"/>
  <c r="D8" i="1"/>
  <c r="D31" i="1" s="1"/>
  <c r="C8" i="1"/>
  <c r="B8" i="1"/>
  <c r="O7" i="1"/>
  <c r="O6" i="1"/>
  <c r="O5" i="1"/>
  <c r="J96" i="1" l="1"/>
  <c r="E31" i="1"/>
  <c r="I31" i="1"/>
  <c r="M31" i="1"/>
  <c r="O11" i="1"/>
  <c r="O15" i="1"/>
  <c r="E96" i="1"/>
  <c r="I96" i="1"/>
  <c r="M96" i="1"/>
  <c r="O54" i="1"/>
  <c r="J31" i="1"/>
  <c r="N96" i="1"/>
  <c r="D96" i="1"/>
  <c r="H96" i="1"/>
  <c r="B31" i="1"/>
  <c r="F31" i="1"/>
  <c r="N31" i="1"/>
  <c r="O30" i="1"/>
  <c r="L96" i="1"/>
  <c r="O8" i="1"/>
  <c r="G31" i="1"/>
  <c r="K31" i="1"/>
  <c r="O10" i="1"/>
  <c r="O22" i="1"/>
  <c r="C96" i="1"/>
  <c r="K96" i="1"/>
  <c r="O72" i="1"/>
  <c r="O12" i="1"/>
  <c r="C31" i="1"/>
  <c r="G49" i="1"/>
  <c r="G96" i="1" s="1"/>
  <c r="O49" i="1"/>
  <c r="O96" i="1" l="1"/>
  <c r="O31" i="1"/>
</calcChain>
</file>

<file path=xl/sharedStrings.xml><?xml version="1.0" encoding="utf-8"?>
<sst xmlns="http://schemas.openxmlformats.org/spreadsheetml/2006/main" count="164" uniqueCount="93">
  <si>
    <t>INGRESOS 2024</t>
  </si>
  <si>
    <t>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</si>
  <si>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</si>
  <si>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</si>
  <si>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</si>
  <si>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</si>
  <si>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</si>
  <si>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</si>
  <si>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</si>
  <si>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</si>
  <si>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</si>
  <si>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</si>
  <si>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</si>
  <si>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</si>
  <si>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</si>
  <si>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710.Capítulo I: Cuotas</t>
  </si>
  <si>
    <t xml:space="preserve"> </t>
  </si>
  <si>
    <t>711. Cuotas ejercicio actual banco</t>
  </si>
  <si>
    <t>712. Cuotas no bancario</t>
  </si>
  <si>
    <t>713. Cuotas ejercicio anterior</t>
  </si>
  <si>
    <t>TOTAL PARCIAL</t>
  </si>
  <si>
    <t>720. Capítulo II: Colegiación</t>
  </si>
  <si>
    <t>721. Nuevas colegiaciones</t>
  </si>
  <si>
    <t>722. Cuotas nuevas colegiaciones</t>
  </si>
  <si>
    <t>730. Capítulo III: Certficación</t>
  </si>
  <si>
    <t>731. Certificaciones y traslado</t>
  </si>
  <si>
    <t>740. Capítulo IV: Cursos</t>
  </si>
  <si>
    <t>741. Educación</t>
  </si>
  <si>
    <t>742. Arqueología</t>
  </si>
  <si>
    <t>750.Capítulo V: Intereses</t>
  </si>
  <si>
    <t>751. Intereses Bancarios</t>
  </si>
  <si>
    <t>760.Capítulo VI: Otros</t>
  </si>
  <si>
    <t>761. Saldo año ejercicio anterior</t>
  </si>
  <si>
    <t>762. Donativos y transferencias</t>
  </si>
  <si>
    <t>763. Cuota extraordinaria(cena)</t>
  </si>
  <si>
    <t>764. Devolución Loteria</t>
  </si>
  <si>
    <t>765. Traslado banco a caja</t>
  </si>
  <si>
    <t>766. Devoluciones</t>
  </si>
  <si>
    <t>TOTAL INGRESOS</t>
  </si>
  <si>
    <t>GASTOS 2024</t>
  </si>
  <si>
    <t>610. Capítulo I: Personal</t>
  </si>
  <si>
    <t>611. Nómina administrativa</t>
  </si>
  <si>
    <t>612. Seguros sociales</t>
  </si>
  <si>
    <t>613. Asesor juríd.- Prev. Laboral</t>
  </si>
  <si>
    <t>614. Asesor laboral</t>
  </si>
  <si>
    <t>615. I.R.P.F.</t>
  </si>
  <si>
    <t>616. Prevención Riesgos Laborales</t>
  </si>
  <si>
    <t>620. Capítulo II: Servicios</t>
  </si>
  <si>
    <t>621. Limpieza</t>
  </si>
  <si>
    <t>622. Electricidad</t>
  </si>
  <si>
    <t>623. Telecomunicaciones</t>
  </si>
  <si>
    <t>624. Comunidad Propietarios</t>
  </si>
  <si>
    <t>625. Espacio Web y Dominios</t>
  </si>
  <si>
    <t>630. Capítulo III: Cursos</t>
  </si>
  <si>
    <t>631. Formación</t>
  </si>
  <si>
    <t>632. IRPF Profesorado</t>
  </si>
  <si>
    <t xml:space="preserve">633. Devoluciones </t>
  </si>
  <si>
    <t xml:space="preserve">640. Capítulo IV: Material </t>
  </si>
  <si>
    <t>641. Máquina fotocopiadora</t>
  </si>
  <si>
    <t>642. Imprenta y papelería</t>
  </si>
  <si>
    <t>643. Franqueos</t>
  </si>
  <si>
    <t>644. Transportes</t>
  </si>
  <si>
    <t>645. Revista mensual</t>
  </si>
  <si>
    <t>646.Generales</t>
  </si>
  <si>
    <t>650. Capítulo V: G. Sociales</t>
  </si>
  <si>
    <t>651. Festividad Santo Tomás</t>
  </si>
  <si>
    <t>652. Festividad Inmaculada</t>
  </si>
  <si>
    <t>653. Felicitaciones Navidad</t>
  </si>
  <si>
    <t>654. Loteria Navidad</t>
  </si>
  <si>
    <t>660. Capítulo VI: Representación</t>
  </si>
  <si>
    <t>661. Gastos corporativos</t>
  </si>
  <si>
    <t>662. Desplazamientos Junta</t>
  </si>
  <si>
    <t>670. Capítulo VI: J. General</t>
  </si>
  <si>
    <t>671. Consejo general</t>
  </si>
  <si>
    <t>672. Premio Didáctico</t>
  </si>
  <si>
    <t>672. Becas-Cursillos</t>
  </si>
  <si>
    <t>673. Premio Literario-Relatos</t>
  </si>
  <si>
    <t>674. Seguros</t>
  </si>
  <si>
    <t>675. Protección de Datos</t>
  </si>
  <si>
    <t>680. CAPITULO VIII: LOCAL</t>
  </si>
  <si>
    <t>681. Mejora Local</t>
  </si>
  <si>
    <t>682. Ayuntamiento</t>
  </si>
  <si>
    <t xml:space="preserve">690. Capítulo IX: Varios </t>
  </si>
  <si>
    <t>691. Recibos Impagados</t>
  </si>
  <si>
    <t>692. Comisiones+ Aval Bancario</t>
  </si>
  <si>
    <t>693. Transferencias Interbancarias</t>
  </si>
  <si>
    <t>694. Déficit ejercicio anterior</t>
  </si>
  <si>
    <t>695. Banco a Caja</t>
  </si>
  <si>
    <t>696. Imprevistos</t>
  </si>
  <si>
    <t>697. Pago loteria</t>
  </si>
  <si>
    <t>698. Material Informático</t>
  </si>
  <si>
    <t xml:space="preserve">699. Insignia + cena de Colegiado 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</si>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</sst>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5" formatCode="#,##0.00\ &quot;€&quot;"/>
    <numFmt numFmtId="167" formatCode="#,##0\ &quot;pta&quot;;\-#,##0\ &quot;p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7.5"/>
      <color theme="1"/>
      <name val="Calibri"/>
      <family val="2"/>
      <scheme val="minor"/>
    </font>
    <font>
      <b/>
      <sz val="12"/>
      <name val="Tahoma"/>
      <family val="2"/>
    </font>
    <font>
      <sz val="7.5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5" fontId="2" fillId="0" borderId="0" xfId="1" applyNumberFormat="1" applyFont="1" applyBorder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165" fontId="6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left"/>
    </xf>
    <xf numFmtId="165" fontId="6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0" fontId="6" fillId="0" borderId="4" xfId="1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165" fontId="6" fillId="0" borderId="0" xfId="0" applyNumberFormat="1" applyFont="1"/>
    <xf numFmtId="165" fontId="7" fillId="0" borderId="4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8" fillId="0" borderId="0" xfId="0" applyFont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167" fontId="6" fillId="0" borderId="4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165" fontId="7" fillId="0" borderId="4" xfId="1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227F-70F0-4D18-9F1E-3DD491F6BC04}">
  <dimension ref="A1:AU96"/>
  <sheetViews>
    <sheetView tabSelected="1" topLeftCell="A2" workbookViewId="0">
      <selection activeCell="E19" sqref="E19"/>
    </sheetView>
  </sheetViews>
  <sheetFormatPr baseColWidth="10" defaultRowHeight="9.75" x14ac:dyDescent="0.15"/>
  <cols>
    <col min="1" max="1" width="22.7109375" style="3" bestFit="1" customWidth="1"/>
    <col min="2" max="2" width="9.42578125" style="3" bestFit="1" customWidth="1"/>
    <col min="3" max="3" width="9.140625" style="3" bestFit="1" customWidth="1"/>
    <col min="4" max="4" width="7.7109375" style="3" bestFit="1" customWidth="1"/>
    <col min="5" max="5" width="7.85546875" style="3" bestFit="1" customWidth="1"/>
    <col min="6" max="7" width="8.140625" style="3" bestFit="1" customWidth="1"/>
    <col min="8" max="8" width="8.140625" style="3" customWidth="1"/>
    <col min="9" max="9" width="8.5703125" style="3" bestFit="1" customWidth="1"/>
    <col min="10" max="10" width="8.140625" style="3" bestFit="1" customWidth="1"/>
    <col min="11" max="11" width="8.85546875" style="3" customWidth="1"/>
    <col min="12" max="14" width="8" style="3" bestFit="1" customWidth="1"/>
    <col min="15" max="15" width="8.85546875" style="3" bestFit="1" customWidth="1"/>
    <col min="16" max="16" width="1.7109375" style="3" bestFit="1" customWidth="1"/>
    <col min="17" max="16384" width="11.42578125" style="3"/>
  </cols>
  <sheetData>
    <row r="1" spans="1:16" ht="8.1" customHeight="1" x14ac:dyDescent="0.2">
      <c r="A1" s="1"/>
      <c r="B1" s="2"/>
      <c r="C1" s="2"/>
    </row>
    <row r="2" spans="1:16" s="6" customFormat="1" x14ac:dyDescent="0.15">
      <c r="A2" s="4" t="s">
        <v>0</v>
      </c>
      <c r="B2" s="5"/>
    </row>
    <row r="3" spans="1:16" s="6" customFormat="1" x14ac:dyDescent="0.15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16" s="12" customFormat="1" ht="9" x14ac:dyDescent="0.15">
      <c r="A4" s="10" t="s">
        <v>15</v>
      </c>
      <c r="B4" s="11" t="s">
        <v>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s="12" customFormat="1" ht="9" x14ac:dyDescent="0.15">
      <c r="A5" s="13" t="s">
        <v>17</v>
      </c>
      <c r="B5" s="14">
        <v>17484</v>
      </c>
      <c r="C5" s="15">
        <v>9580</v>
      </c>
      <c r="D5" s="15">
        <v>251</v>
      </c>
      <c r="E5" s="15">
        <v>140</v>
      </c>
      <c r="F5" s="15">
        <v>0</v>
      </c>
      <c r="G5" s="15">
        <v>0</v>
      </c>
      <c r="H5" s="15">
        <v>0</v>
      </c>
      <c r="I5" s="15">
        <v>10178</v>
      </c>
      <c r="J5" s="15">
        <v>0</v>
      </c>
      <c r="K5" s="15">
        <v>280</v>
      </c>
      <c r="L5" s="15">
        <v>0</v>
      </c>
      <c r="M5" s="15">
        <v>0</v>
      </c>
      <c r="N5" s="15">
        <v>0</v>
      </c>
      <c r="O5" s="14">
        <f>SUM(C5:N5)</f>
        <v>20429</v>
      </c>
    </row>
    <row r="6" spans="1:16" s="12" customFormat="1" ht="9" hidden="1" x14ac:dyDescent="0.15">
      <c r="A6" s="13" t="s">
        <v>18</v>
      </c>
      <c r="B6" s="14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4">
        <f>SUM(C6:N6)</f>
        <v>0</v>
      </c>
    </row>
    <row r="7" spans="1:16" s="12" customFormat="1" ht="9" hidden="1" x14ac:dyDescent="0.15">
      <c r="A7" s="13" t="s">
        <v>19</v>
      </c>
      <c r="B7" s="14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4">
        <f>SUM(C7:N7)</f>
        <v>0</v>
      </c>
    </row>
    <row r="8" spans="1:16" s="12" customFormat="1" ht="9" x14ac:dyDescent="0.15">
      <c r="A8" s="10" t="s">
        <v>20</v>
      </c>
      <c r="B8" s="16">
        <f>SUM(B5:B7)</f>
        <v>17484</v>
      </c>
      <c r="C8" s="16">
        <f>(C5+C6+C7)</f>
        <v>9580</v>
      </c>
      <c r="D8" s="16">
        <f t="shared" ref="D8:N8" si="0">(D5+D6+D7)</f>
        <v>251</v>
      </c>
      <c r="E8" s="16">
        <f t="shared" si="0"/>
        <v>140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10178</v>
      </c>
      <c r="J8" s="16">
        <f t="shared" si="0"/>
        <v>0</v>
      </c>
      <c r="K8" s="16">
        <f t="shared" si="0"/>
        <v>280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>SUM(C8:N8)</f>
        <v>20429</v>
      </c>
    </row>
    <row r="9" spans="1:16" s="12" customFormat="1" ht="9" x14ac:dyDescent="0.15">
      <c r="A9" s="10" t="s">
        <v>21</v>
      </c>
      <c r="B9" s="17"/>
      <c r="C9" s="17"/>
      <c r="D9" s="18"/>
      <c r="E9" s="18"/>
      <c r="F9" s="18"/>
      <c r="G9" s="18"/>
      <c r="H9" s="18" t="s">
        <v>16</v>
      </c>
      <c r="I9" s="18"/>
      <c r="J9" s="18"/>
      <c r="K9" s="18"/>
      <c r="L9" s="18"/>
      <c r="M9" s="18"/>
      <c r="N9" s="18"/>
      <c r="O9" s="19"/>
    </row>
    <row r="10" spans="1:16" s="12" customFormat="1" ht="9" x14ac:dyDescent="0.15">
      <c r="A10" s="13" t="s">
        <v>22</v>
      </c>
      <c r="B10" s="14">
        <v>450</v>
      </c>
      <c r="C10" s="15">
        <v>60</v>
      </c>
      <c r="D10" s="15">
        <v>30</v>
      </c>
      <c r="E10" s="15">
        <v>170</v>
      </c>
      <c r="F10" s="15">
        <v>60</v>
      </c>
      <c r="G10" s="15">
        <f>20*2+30*3</f>
        <v>130</v>
      </c>
      <c r="H10" s="15">
        <v>140</v>
      </c>
      <c r="I10" s="15">
        <v>0</v>
      </c>
      <c r="J10" s="15">
        <v>0</v>
      </c>
      <c r="K10" s="15">
        <v>80</v>
      </c>
      <c r="L10" s="15">
        <f>30*4</f>
        <v>120</v>
      </c>
      <c r="M10" s="15">
        <v>0</v>
      </c>
      <c r="N10" s="15">
        <v>30</v>
      </c>
      <c r="O10" s="14">
        <f>SUM(C10:N10)</f>
        <v>820</v>
      </c>
      <c r="P10" s="20"/>
    </row>
    <row r="11" spans="1:16" s="12" customFormat="1" ht="9" x14ac:dyDescent="0.15">
      <c r="A11" s="13" t="s">
        <v>23</v>
      </c>
      <c r="B11" s="14">
        <v>1050</v>
      </c>
      <c r="C11" s="15">
        <v>70</v>
      </c>
      <c r="D11" s="15">
        <v>35</v>
      </c>
      <c r="E11" s="15">
        <v>105.5</v>
      </c>
      <c r="F11" s="15">
        <v>35</v>
      </c>
      <c r="G11" s="15">
        <f>4.5*1+3*1+7*3</f>
        <v>28.5</v>
      </c>
      <c r="H11" s="15">
        <v>3</v>
      </c>
      <c r="I11" s="15">
        <v>0</v>
      </c>
      <c r="J11" s="15">
        <v>0</v>
      </c>
      <c r="K11" s="15">
        <v>51</v>
      </c>
      <c r="L11" s="15">
        <f>21+14*3</f>
        <v>63</v>
      </c>
      <c r="M11" s="15">
        <v>0</v>
      </c>
      <c r="N11" s="15">
        <v>0</v>
      </c>
      <c r="O11" s="14">
        <f>SUM(C11:N11)</f>
        <v>391</v>
      </c>
    </row>
    <row r="12" spans="1:16" s="12" customFormat="1" ht="9" x14ac:dyDescent="0.15">
      <c r="A12" s="10" t="s">
        <v>20</v>
      </c>
      <c r="B12" s="16">
        <f>+(B10+B11)</f>
        <v>1500</v>
      </c>
      <c r="C12" s="21">
        <f>SUM(C10:C11)</f>
        <v>130</v>
      </c>
      <c r="D12" s="21">
        <f>SUM(D10:D11)</f>
        <v>65</v>
      </c>
      <c r="E12" s="21">
        <f t="shared" ref="E12:N12" si="1">SUM(E10:E11)</f>
        <v>275.5</v>
      </c>
      <c r="F12" s="21">
        <f t="shared" si="1"/>
        <v>95</v>
      </c>
      <c r="G12" s="21">
        <f t="shared" si="1"/>
        <v>158.5</v>
      </c>
      <c r="H12" s="21">
        <f t="shared" si="1"/>
        <v>143</v>
      </c>
      <c r="I12" s="21">
        <f t="shared" si="1"/>
        <v>0</v>
      </c>
      <c r="J12" s="21">
        <f t="shared" si="1"/>
        <v>0</v>
      </c>
      <c r="K12" s="21">
        <f t="shared" si="1"/>
        <v>131</v>
      </c>
      <c r="L12" s="21">
        <f t="shared" si="1"/>
        <v>183</v>
      </c>
      <c r="M12" s="21">
        <f t="shared" si="1"/>
        <v>0</v>
      </c>
      <c r="N12" s="21">
        <f t="shared" si="1"/>
        <v>30</v>
      </c>
      <c r="O12" s="16">
        <f>SUM(C12:N12)</f>
        <v>1211</v>
      </c>
    </row>
    <row r="13" spans="1:16" s="12" customFormat="1" ht="9" hidden="1" x14ac:dyDescent="0.15">
      <c r="A13" s="10" t="s">
        <v>24</v>
      </c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6" s="12" customFormat="1" ht="9" hidden="1" x14ac:dyDescent="0.15">
      <c r="A14" s="13" t="s">
        <v>25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SUM(C14:N14)</f>
        <v>0</v>
      </c>
    </row>
    <row r="15" spans="1:16" s="12" customFormat="1" ht="9" hidden="1" x14ac:dyDescent="0.15">
      <c r="A15" s="10" t="s">
        <v>20</v>
      </c>
      <c r="B15" s="16">
        <f>+B14</f>
        <v>0</v>
      </c>
      <c r="C15" s="16">
        <f t="shared" ref="C15:N15" si="2">+C14</f>
        <v>0</v>
      </c>
      <c r="D15" s="16">
        <f t="shared" si="2"/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>SUM(C15:N15)</f>
        <v>0</v>
      </c>
    </row>
    <row r="16" spans="1:16" s="12" customFormat="1" ht="9" x14ac:dyDescent="0.15">
      <c r="A16" s="10" t="s">
        <v>26</v>
      </c>
      <c r="B16" s="1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1:47" s="12" customFormat="1" ht="9" x14ac:dyDescent="0.15">
      <c r="A17" s="13" t="s">
        <v>27</v>
      </c>
      <c r="B17" s="14">
        <v>1250</v>
      </c>
      <c r="C17" s="15">
        <v>700</v>
      </c>
      <c r="D17" s="15">
        <v>225</v>
      </c>
      <c r="E17" s="15">
        <v>350</v>
      </c>
      <c r="F17" s="15">
        <v>125</v>
      </c>
      <c r="G17" s="15">
        <v>175</v>
      </c>
      <c r="H17" s="15">
        <v>250</v>
      </c>
      <c r="I17" s="15">
        <v>0</v>
      </c>
      <c r="J17" s="15">
        <v>0</v>
      </c>
      <c r="K17" s="15">
        <v>60</v>
      </c>
      <c r="L17" s="15">
        <v>30</v>
      </c>
      <c r="M17" s="15">
        <v>30.75</v>
      </c>
      <c r="N17" s="15">
        <v>0</v>
      </c>
      <c r="O17" s="14">
        <f>SUM(C17:N17)</f>
        <v>1945.75</v>
      </c>
    </row>
    <row r="18" spans="1:47" s="12" customFormat="1" ht="9" x14ac:dyDescent="0.15">
      <c r="A18" s="13" t="s">
        <v>28</v>
      </c>
      <c r="B18" s="14">
        <v>0</v>
      </c>
      <c r="C18" s="15">
        <v>0</v>
      </c>
      <c r="D18" s="15">
        <v>0</v>
      </c>
      <c r="E18" s="15">
        <v>900</v>
      </c>
      <c r="F18" s="15">
        <v>1800</v>
      </c>
      <c r="G18" s="15">
        <v>5400</v>
      </c>
      <c r="H18" s="15">
        <v>1975</v>
      </c>
      <c r="I18" s="15">
        <v>1700</v>
      </c>
      <c r="J18" s="15">
        <v>2389</v>
      </c>
      <c r="K18" s="15">
        <v>6375</v>
      </c>
      <c r="L18" s="15">
        <v>4267.8900000000003</v>
      </c>
      <c r="M18" s="15">
        <v>1200</v>
      </c>
      <c r="N18" s="15">
        <v>2906.6</v>
      </c>
      <c r="O18" s="14">
        <f>SUM(B18:N18)</f>
        <v>28913.489999999998</v>
      </c>
    </row>
    <row r="19" spans="1:47" s="12" customFormat="1" ht="9" x14ac:dyDescent="0.15">
      <c r="A19" s="10" t="s">
        <v>20</v>
      </c>
      <c r="B19" s="16">
        <f t="shared" ref="B19:G19" si="3">SUM(B17:B18)</f>
        <v>1250</v>
      </c>
      <c r="C19" s="16">
        <f t="shared" si="3"/>
        <v>700</v>
      </c>
      <c r="D19" s="16">
        <f t="shared" si="3"/>
        <v>225</v>
      </c>
      <c r="E19" s="16">
        <f t="shared" si="3"/>
        <v>1250</v>
      </c>
      <c r="F19" s="16">
        <f t="shared" si="3"/>
        <v>1925</v>
      </c>
      <c r="G19" s="16">
        <f t="shared" si="3"/>
        <v>5575</v>
      </c>
      <c r="H19" s="16">
        <f>SUM(H17:H18)</f>
        <v>2225</v>
      </c>
      <c r="I19" s="16">
        <f t="shared" ref="I19:N19" si="4">SUM(I17:I18)</f>
        <v>1700</v>
      </c>
      <c r="J19" s="16">
        <f t="shared" si="4"/>
        <v>2389</v>
      </c>
      <c r="K19" s="16">
        <f t="shared" si="4"/>
        <v>6435</v>
      </c>
      <c r="L19" s="16">
        <f t="shared" si="4"/>
        <v>4297.8900000000003</v>
      </c>
      <c r="M19" s="16">
        <f t="shared" si="4"/>
        <v>1230.75</v>
      </c>
      <c r="N19" s="16">
        <f t="shared" si="4"/>
        <v>2906.6</v>
      </c>
      <c r="O19" s="16">
        <f>SUM(O17:O18)</f>
        <v>30859.239999999998</v>
      </c>
    </row>
    <row r="20" spans="1:47" s="12" customFormat="1" ht="9" hidden="1" x14ac:dyDescent="0.15">
      <c r="A20" s="10" t="s">
        <v>29</v>
      </c>
      <c r="B20" s="17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47" s="12" customFormat="1" ht="9" hidden="1" x14ac:dyDescent="0.15">
      <c r="A21" s="13" t="s">
        <v>30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>SUM(C21:N21)</f>
        <v>0</v>
      </c>
    </row>
    <row r="22" spans="1:47" s="12" customFormat="1" ht="9" hidden="1" x14ac:dyDescent="0.15">
      <c r="A22" s="10" t="s">
        <v>20</v>
      </c>
      <c r="B22" s="16">
        <f>+B21</f>
        <v>0</v>
      </c>
      <c r="C22" s="16">
        <f>C21</f>
        <v>0</v>
      </c>
      <c r="D22" s="16">
        <f t="shared" ref="D22:N22" si="5">D21</f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>SUM(C22:N22)</f>
        <v>0</v>
      </c>
      <c r="P22" s="22" t="s">
        <v>16</v>
      </c>
      <c r="Q22" s="22" t="s">
        <v>16</v>
      </c>
      <c r="R22" s="22" t="s">
        <v>16</v>
      </c>
      <c r="S22" s="22" t="s">
        <v>16</v>
      </c>
      <c r="T22" s="22" t="s">
        <v>16</v>
      </c>
      <c r="U22" s="22" t="s">
        <v>16</v>
      </c>
      <c r="V22" s="22" t="s">
        <v>16</v>
      </c>
      <c r="W22" s="22" t="s">
        <v>16</v>
      </c>
      <c r="X22" s="22" t="s">
        <v>16</v>
      </c>
      <c r="Y22" s="22" t="s">
        <v>16</v>
      </c>
      <c r="Z22" s="22" t="s">
        <v>16</v>
      </c>
      <c r="AA22" s="22" t="s">
        <v>16</v>
      </c>
      <c r="AB22" s="22" t="s">
        <v>16</v>
      </c>
      <c r="AC22" s="22" t="s">
        <v>16</v>
      </c>
      <c r="AD22" s="22" t="s">
        <v>16</v>
      </c>
      <c r="AE22" s="22" t="s">
        <v>16</v>
      </c>
      <c r="AF22" s="22" t="s">
        <v>16</v>
      </c>
      <c r="AG22" s="22" t="s">
        <v>16</v>
      </c>
      <c r="AH22" s="22" t="s">
        <v>16</v>
      </c>
      <c r="AI22" s="22" t="s">
        <v>16</v>
      </c>
      <c r="AJ22" s="22" t="s">
        <v>16</v>
      </c>
      <c r="AK22" s="22" t="s">
        <v>16</v>
      </c>
      <c r="AL22" s="22" t="s">
        <v>16</v>
      </c>
      <c r="AM22" s="22" t="s">
        <v>16</v>
      </c>
      <c r="AN22" s="22" t="s">
        <v>16</v>
      </c>
      <c r="AO22" s="22" t="s">
        <v>16</v>
      </c>
      <c r="AP22" s="22" t="s">
        <v>16</v>
      </c>
      <c r="AQ22" s="22" t="s">
        <v>16</v>
      </c>
      <c r="AR22" s="22" t="s">
        <v>16</v>
      </c>
      <c r="AS22" s="22" t="s">
        <v>16</v>
      </c>
      <c r="AT22" s="12" t="s">
        <v>16</v>
      </c>
      <c r="AU22" s="12" t="s">
        <v>16</v>
      </c>
    </row>
    <row r="23" spans="1:47" s="12" customFormat="1" ht="9" x14ac:dyDescent="0.15">
      <c r="A23" s="10" t="s">
        <v>31</v>
      </c>
      <c r="B23" s="17"/>
      <c r="C23" s="17"/>
      <c r="D23" s="18"/>
      <c r="E23" s="18"/>
      <c r="F23" s="18"/>
      <c r="G23" s="18"/>
      <c r="H23" s="18" t="s">
        <v>16</v>
      </c>
      <c r="I23" s="18"/>
      <c r="J23" s="18"/>
      <c r="K23" s="18"/>
      <c r="L23" s="18"/>
      <c r="M23" s="18"/>
      <c r="N23" s="18"/>
      <c r="O23" s="19"/>
    </row>
    <row r="24" spans="1:47" s="12" customFormat="1" ht="9" x14ac:dyDescent="0.15">
      <c r="A24" s="23" t="s">
        <v>32</v>
      </c>
      <c r="B24" s="14">
        <v>10210.99</v>
      </c>
      <c r="C24" s="14">
        <v>10210.99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4">
        <f t="shared" ref="O24:O30" si="6">SUM(C24:N24)</f>
        <v>10210.99</v>
      </c>
    </row>
    <row r="25" spans="1:47" s="12" customFormat="1" ht="9" hidden="1" x14ac:dyDescent="0.15">
      <c r="A25" s="23" t="s">
        <v>33</v>
      </c>
      <c r="B25" s="14">
        <v>0</v>
      </c>
      <c r="C25" s="14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4">
        <f t="shared" si="6"/>
        <v>0</v>
      </c>
    </row>
    <row r="26" spans="1:47" s="12" customFormat="1" ht="9" hidden="1" x14ac:dyDescent="0.15">
      <c r="A26" s="23" t="s">
        <v>34</v>
      </c>
      <c r="B26" s="14">
        <v>0</v>
      </c>
      <c r="C26" s="14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4">
        <f t="shared" si="6"/>
        <v>0</v>
      </c>
    </row>
    <row r="27" spans="1:47" s="12" customFormat="1" ht="9" hidden="1" x14ac:dyDescent="0.15">
      <c r="A27" s="23" t="s">
        <v>35</v>
      </c>
      <c r="B27" s="14">
        <v>0</v>
      </c>
      <c r="C27" s="14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4">
        <f t="shared" si="6"/>
        <v>0</v>
      </c>
    </row>
    <row r="28" spans="1:47" s="12" customFormat="1" ht="9" hidden="1" x14ac:dyDescent="0.15">
      <c r="A28" s="23" t="s">
        <v>36</v>
      </c>
      <c r="B28" s="14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4">
        <f t="shared" si="6"/>
        <v>0</v>
      </c>
    </row>
    <row r="29" spans="1:47" s="12" customFormat="1" ht="9" x14ac:dyDescent="0.15">
      <c r="A29" s="23" t="s">
        <v>37</v>
      </c>
      <c r="B29" s="14">
        <v>0</v>
      </c>
      <c r="C29" s="14">
        <v>0</v>
      </c>
      <c r="D29" s="15">
        <v>0</v>
      </c>
      <c r="E29" s="15">
        <v>1.57</v>
      </c>
      <c r="F29" s="15">
        <v>0</v>
      </c>
      <c r="G29" s="15">
        <v>0</v>
      </c>
      <c r="H29" s="15">
        <v>0</v>
      </c>
      <c r="I29" s="15">
        <v>2.52</v>
      </c>
      <c r="J29" s="15">
        <v>0</v>
      </c>
      <c r="K29" s="15">
        <v>0</v>
      </c>
      <c r="L29" s="15">
        <v>0.01</v>
      </c>
      <c r="M29" s="15">
        <v>0</v>
      </c>
      <c r="N29" s="15">
        <v>0</v>
      </c>
      <c r="O29" s="14">
        <f t="shared" si="6"/>
        <v>4.0999999999999996</v>
      </c>
    </row>
    <row r="30" spans="1:47" s="12" customFormat="1" ht="9" x14ac:dyDescent="0.15">
      <c r="A30" s="10" t="s">
        <v>20</v>
      </c>
      <c r="B30" s="16">
        <f>SUM(B24:B29)</f>
        <v>10210.99</v>
      </c>
      <c r="C30" s="16">
        <f t="shared" ref="C30:N30" si="7">SUM(C24:C29)</f>
        <v>10210.99</v>
      </c>
      <c r="D30" s="16">
        <f t="shared" si="7"/>
        <v>0</v>
      </c>
      <c r="E30" s="16">
        <f t="shared" si="7"/>
        <v>1.57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>
        <f t="shared" si="7"/>
        <v>2.52</v>
      </c>
      <c r="J30" s="16">
        <f t="shared" si="7"/>
        <v>0</v>
      </c>
      <c r="K30" s="16">
        <f t="shared" si="7"/>
        <v>0</v>
      </c>
      <c r="L30" s="16">
        <f t="shared" si="7"/>
        <v>0.01</v>
      </c>
      <c r="M30" s="16">
        <f t="shared" si="7"/>
        <v>0</v>
      </c>
      <c r="N30" s="16">
        <f t="shared" si="7"/>
        <v>0</v>
      </c>
      <c r="O30" s="16">
        <f t="shared" si="6"/>
        <v>10215.09</v>
      </c>
    </row>
    <row r="31" spans="1:47" s="12" customFormat="1" ht="9" x14ac:dyDescent="0.15">
      <c r="A31" s="24" t="s">
        <v>38</v>
      </c>
      <c r="B31" s="16">
        <f>B8+B12+B15+B19+B22+B30</f>
        <v>30444.989999999998</v>
      </c>
      <c r="C31" s="16">
        <f t="shared" ref="C31:N31" si="8">(C8+C12+C15+C19+C22+C30)</f>
        <v>20620.989999999998</v>
      </c>
      <c r="D31" s="16">
        <f t="shared" si="8"/>
        <v>541</v>
      </c>
      <c r="E31" s="16">
        <f t="shared" si="8"/>
        <v>1667.07</v>
      </c>
      <c r="F31" s="16">
        <f t="shared" si="8"/>
        <v>2020</v>
      </c>
      <c r="G31" s="16">
        <f t="shared" si="8"/>
        <v>5733.5</v>
      </c>
      <c r="H31" s="16">
        <f t="shared" si="8"/>
        <v>2368</v>
      </c>
      <c r="I31" s="16">
        <f t="shared" si="8"/>
        <v>11880.52</v>
      </c>
      <c r="J31" s="16">
        <f t="shared" si="8"/>
        <v>2389</v>
      </c>
      <c r="K31" s="16">
        <f t="shared" si="8"/>
        <v>6846</v>
      </c>
      <c r="L31" s="16">
        <f t="shared" si="8"/>
        <v>4480.9000000000005</v>
      </c>
      <c r="M31" s="16">
        <f t="shared" si="8"/>
        <v>1230.75</v>
      </c>
      <c r="N31" s="16">
        <f t="shared" si="8"/>
        <v>2936.6</v>
      </c>
      <c r="O31" s="16">
        <f>SUM(C31:N31)</f>
        <v>62714.33</v>
      </c>
    </row>
    <row r="32" spans="1:47" s="25" customFormat="1" ht="8.1" customHeight="1" x14ac:dyDescent="0.15"/>
    <row r="33" spans="1:15" s="28" customFormat="1" ht="9.75" customHeight="1" x14ac:dyDescent="0.25">
      <c r="A33" s="4" t="s">
        <v>39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28" customFormat="1" ht="9" x14ac:dyDescent="0.15">
      <c r="A34" s="7"/>
      <c r="B34" s="29" t="s">
        <v>1</v>
      </c>
      <c r="C34" s="30" t="s">
        <v>2</v>
      </c>
      <c r="D34" s="30" t="s">
        <v>3</v>
      </c>
      <c r="E34" s="30" t="s">
        <v>4</v>
      </c>
      <c r="F34" s="30" t="s">
        <v>5</v>
      </c>
      <c r="G34" s="30" t="s">
        <v>6</v>
      </c>
      <c r="H34" s="30" t="s">
        <v>7</v>
      </c>
      <c r="I34" s="30" t="s">
        <v>8</v>
      </c>
      <c r="J34" s="30" t="s">
        <v>9</v>
      </c>
      <c r="K34" s="30" t="s">
        <v>10</v>
      </c>
      <c r="L34" s="30" t="s">
        <v>11</v>
      </c>
      <c r="M34" s="30" t="s">
        <v>12</v>
      </c>
      <c r="N34" s="30" t="s">
        <v>13</v>
      </c>
      <c r="O34" s="29" t="s">
        <v>14</v>
      </c>
    </row>
    <row r="35" spans="1:15" s="28" customFormat="1" ht="9" x14ac:dyDescent="0.25">
      <c r="A35" s="31" t="s">
        <v>40</v>
      </c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 t="s">
        <v>16</v>
      </c>
    </row>
    <row r="36" spans="1:15" s="28" customFormat="1" ht="9" x14ac:dyDescent="0.25">
      <c r="A36" s="9" t="s">
        <v>41</v>
      </c>
      <c r="B36" s="15">
        <v>8058.82</v>
      </c>
      <c r="C36" s="15">
        <v>658.59</v>
      </c>
      <c r="D36" s="15">
        <v>658.6</v>
      </c>
      <c r="E36" s="15">
        <v>658.59</v>
      </c>
      <c r="F36" s="15">
        <v>658.59</v>
      </c>
      <c r="G36" s="15">
        <v>658.99</v>
      </c>
      <c r="H36" s="15">
        <v>658.59</v>
      </c>
      <c r="I36" s="15">
        <v>658.59</v>
      </c>
      <c r="J36" s="15">
        <v>658.59</v>
      </c>
      <c r="K36" s="15">
        <v>658.59</v>
      </c>
      <c r="L36" s="15">
        <v>658.59</v>
      </c>
      <c r="M36" s="15">
        <v>658.59</v>
      </c>
      <c r="N36" s="15">
        <v>658.59</v>
      </c>
      <c r="O36" s="15">
        <f t="shared" ref="O36:O41" si="9">+(C36+D36+E36+F36+G36+H36+I36+J36+K36+L36+M36+N36)</f>
        <v>7903.4900000000016</v>
      </c>
    </row>
    <row r="37" spans="1:15" s="28" customFormat="1" ht="9" x14ac:dyDescent="0.25">
      <c r="A37" s="9" t="s">
        <v>42</v>
      </c>
      <c r="B37" s="15">
        <v>3305.17</v>
      </c>
      <c r="C37" s="15">
        <v>270.02999999999997</v>
      </c>
      <c r="D37" s="15">
        <v>270.74</v>
      </c>
      <c r="E37" s="15">
        <v>270.74</v>
      </c>
      <c r="F37" s="15">
        <v>270.74</v>
      </c>
      <c r="G37" s="15">
        <v>270.74</v>
      </c>
      <c r="H37" s="15">
        <v>270.74</v>
      </c>
      <c r="I37" s="15">
        <v>270.74</v>
      </c>
      <c r="J37" s="15">
        <v>270.74</v>
      </c>
      <c r="K37" s="15">
        <v>270.74</v>
      </c>
      <c r="L37" s="15">
        <v>270.74</v>
      </c>
      <c r="M37" s="15">
        <v>270.74</v>
      </c>
      <c r="N37" s="15">
        <v>270.74</v>
      </c>
      <c r="O37" s="15">
        <f t="shared" si="9"/>
        <v>3248.1699999999992</v>
      </c>
    </row>
    <row r="38" spans="1:15" s="28" customFormat="1" ht="9" hidden="1" x14ac:dyDescent="0.25">
      <c r="A38" s="9" t="s">
        <v>43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9"/>
        <v>0</v>
      </c>
    </row>
    <row r="39" spans="1:15" s="28" customFormat="1" ht="9" x14ac:dyDescent="0.25">
      <c r="A39" s="9" t="s">
        <v>44</v>
      </c>
      <c r="B39" s="15">
        <v>578.95000000000005</v>
      </c>
      <c r="C39" s="15">
        <v>43.86</v>
      </c>
      <c r="D39" s="15">
        <v>43.86</v>
      </c>
      <c r="E39" s="15">
        <v>43.86</v>
      </c>
      <c r="F39" s="15">
        <v>62.01</v>
      </c>
      <c r="G39" s="15">
        <v>43.86</v>
      </c>
      <c r="H39" s="15">
        <v>43.86</v>
      </c>
      <c r="I39" s="15">
        <v>43.86</v>
      </c>
      <c r="J39" s="15">
        <v>43.86</v>
      </c>
      <c r="K39" s="15">
        <v>43.86</v>
      </c>
      <c r="L39" s="15">
        <v>43.86</v>
      </c>
      <c r="M39" s="15">
        <v>43.86</v>
      </c>
      <c r="N39" s="15">
        <v>43.86</v>
      </c>
      <c r="O39" s="15">
        <f t="shared" si="9"/>
        <v>544.47</v>
      </c>
    </row>
    <row r="40" spans="1:15" s="28" customFormat="1" ht="9" hidden="1" x14ac:dyDescent="0.25">
      <c r="A40" s="9" t="s">
        <v>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9"/>
        <v>0</v>
      </c>
    </row>
    <row r="41" spans="1:15" s="28" customFormat="1" ht="9" x14ac:dyDescent="0.25">
      <c r="A41" s="9" t="s">
        <v>46</v>
      </c>
      <c r="B41" s="15">
        <v>389.44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197.9</v>
      </c>
      <c r="I41" s="15">
        <v>197.9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9"/>
        <v>395.8</v>
      </c>
    </row>
    <row r="42" spans="1:15" s="28" customFormat="1" ht="9" x14ac:dyDescent="0.25">
      <c r="A42" s="31" t="s">
        <v>20</v>
      </c>
      <c r="B42" s="21">
        <f>SUM(B36:B41)</f>
        <v>12332.380000000001</v>
      </c>
      <c r="C42" s="21">
        <f t="shared" ref="C42:O42" si="10">SUM(C36:C41)</f>
        <v>972.48</v>
      </c>
      <c r="D42" s="21">
        <f t="shared" si="10"/>
        <v>973.2</v>
      </c>
      <c r="E42" s="21">
        <f t="shared" si="10"/>
        <v>973.19</v>
      </c>
      <c r="F42" s="21">
        <f t="shared" si="10"/>
        <v>991.34</v>
      </c>
      <c r="G42" s="21">
        <f t="shared" si="10"/>
        <v>973.59</v>
      </c>
      <c r="H42" s="21">
        <f t="shared" si="10"/>
        <v>1171.0900000000001</v>
      </c>
      <c r="I42" s="21">
        <f>SUM(I36:I41)</f>
        <v>1171.0900000000001</v>
      </c>
      <c r="J42" s="21">
        <f t="shared" si="10"/>
        <v>973.19</v>
      </c>
      <c r="K42" s="21">
        <f t="shared" si="10"/>
        <v>973.19</v>
      </c>
      <c r="L42" s="21">
        <f t="shared" si="10"/>
        <v>973.19</v>
      </c>
      <c r="M42" s="21">
        <f t="shared" si="10"/>
        <v>973.19</v>
      </c>
      <c r="N42" s="21">
        <f t="shared" si="10"/>
        <v>973.19</v>
      </c>
      <c r="O42" s="21">
        <f t="shared" si="10"/>
        <v>12091.929999999998</v>
      </c>
    </row>
    <row r="43" spans="1:15" s="28" customFormat="1" ht="9" x14ac:dyDescent="0.25">
      <c r="A43" s="31" t="s">
        <v>47</v>
      </c>
      <c r="B43" s="34"/>
      <c r="C43" s="33"/>
      <c r="D43" s="35"/>
      <c r="E43" s="35"/>
      <c r="F43" s="35"/>
      <c r="G43" s="35"/>
      <c r="H43" s="35"/>
      <c r="I43" s="35"/>
      <c r="J43" s="35"/>
      <c r="K43" s="33"/>
      <c r="L43" s="33"/>
      <c r="M43" s="33"/>
      <c r="N43" s="33"/>
      <c r="O43" s="33"/>
    </row>
    <row r="44" spans="1:15" s="28" customFormat="1" ht="9" x14ac:dyDescent="0.25">
      <c r="A44" s="9" t="s">
        <v>48</v>
      </c>
      <c r="B44" s="15">
        <v>682.43999999999994</v>
      </c>
      <c r="C44" s="15">
        <v>56.87</v>
      </c>
      <c r="D44" s="15">
        <v>56.87</v>
      </c>
      <c r="E44" s="15">
        <v>56.87</v>
      </c>
      <c r="F44" s="15">
        <v>0</v>
      </c>
      <c r="G44" s="15">
        <v>56.87</v>
      </c>
      <c r="H44" s="15">
        <v>56.87</v>
      </c>
      <c r="I44" s="15">
        <v>56.57</v>
      </c>
      <c r="J44" s="15">
        <v>0</v>
      </c>
      <c r="K44" s="15">
        <v>56.87</v>
      </c>
      <c r="L44" s="15">
        <v>56.87</v>
      </c>
      <c r="M44" s="15">
        <v>0</v>
      </c>
      <c r="N44" s="15">
        <v>9.06</v>
      </c>
      <c r="O44" s="15">
        <f t="shared" ref="O44:O47" si="11">+(C44+D44+E44+F44+G44+H44+I44+J44+K44+L44+M44+N44)</f>
        <v>463.71999999999997</v>
      </c>
    </row>
    <row r="45" spans="1:15" s="28" customFormat="1" ht="9" x14ac:dyDescent="0.25">
      <c r="A45" s="9" t="s">
        <v>49</v>
      </c>
      <c r="B45" s="15">
        <v>250</v>
      </c>
      <c r="C45" s="15">
        <v>16.45</v>
      </c>
      <c r="D45" s="15">
        <v>16.3</v>
      </c>
      <c r="E45" s="15">
        <v>16.170000000000002</v>
      </c>
      <c r="F45" s="15">
        <v>15.05</v>
      </c>
      <c r="G45" s="15">
        <v>15.46</v>
      </c>
      <c r="H45" s="15">
        <v>17.05</v>
      </c>
      <c r="I45" s="15">
        <v>24.19</v>
      </c>
      <c r="J45" s="15">
        <v>43.45</v>
      </c>
      <c r="K45" s="15">
        <v>20.350000000000001</v>
      </c>
      <c r="L45" s="15">
        <v>27.65</v>
      </c>
      <c r="M45" s="15">
        <v>24.09</v>
      </c>
      <c r="N45" s="15">
        <v>18.39</v>
      </c>
      <c r="O45" s="15">
        <f t="shared" si="11"/>
        <v>254.60000000000002</v>
      </c>
    </row>
    <row r="46" spans="1:15" s="28" customFormat="1" ht="9" x14ac:dyDescent="0.25">
      <c r="A46" s="9" t="s">
        <v>50</v>
      </c>
      <c r="B46" s="15">
        <v>471.22</v>
      </c>
      <c r="C46" s="15">
        <v>61.04</v>
      </c>
      <c r="D46" s="15">
        <v>50.6</v>
      </c>
      <c r="E46" s="15">
        <v>29.42</v>
      </c>
      <c r="F46" s="15">
        <v>38</v>
      </c>
      <c r="G46" s="15">
        <v>38</v>
      </c>
      <c r="H46" s="15">
        <v>38</v>
      </c>
      <c r="I46" s="15">
        <v>38</v>
      </c>
      <c r="J46" s="15">
        <v>38</v>
      </c>
      <c r="K46" s="15">
        <v>38</v>
      </c>
      <c r="L46" s="15">
        <v>38</v>
      </c>
      <c r="M46" s="15">
        <v>38</v>
      </c>
      <c r="N46" s="15">
        <v>38</v>
      </c>
      <c r="O46" s="15">
        <f t="shared" si="11"/>
        <v>483.06</v>
      </c>
    </row>
    <row r="47" spans="1:15" s="28" customFormat="1" ht="9" x14ac:dyDescent="0.25">
      <c r="A47" s="9" t="s">
        <v>51</v>
      </c>
      <c r="B47" s="15">
        <v>879.96</v>
      </c>
      <c r="C47" s="15">
        <v>96.85</v>
      </c>
      <c r="D47" s="15">
        <v>49.81</v>
      </c>
      <c r="E47" s="15">
        <v>104.66</v>
      </c>
      <c r="F47" s="15">
        <v>49.81</v>
      </c>
      <c r="G47" s="15">
        <v>49.81</v>
      </c>
      <c r="H47" s="15">
        <v>49.81</v>
      </c>
      <c r="I47" s="15">
        <v>49.81</v>
      </c>
      <c r="J47" s="15">
        <v>49.81</v>
      </c>
      <c r="K47" s="15">
        <v>49.81</v>
      </c>
      <c r="L47" s="15">
        <v>83.96</v>
      </c>
      <c r="M47" s="15">
        <v>49.81</v>
      </c>
      <c r="N47" s="15">
        <v>49.81</v>
      </c>
      <c r="O47" s="15">
        <f t="shared" si="11"/>
        <v>733.76</v>
      </c>
    </row>
    <row r="48" spans="1:15" s="28" customFormat="1" ht="9" x14ac:dyDescent="0.25">
      <c r="A48" s="9" t="s">
        <v>52</v>
      </c>
      <c r="B48" s="15">
        <v>538</v>
      </c>
      <c r="C48" s="15">
        <v>0</v>
      </c>
      <c r="D48" s="15">
        <v>0</v>
      </c>
      <c r="E48" s="15">
        <v>31.02</v>
      </c>
      <c r="F48" s="15">
        <v>6.05</v>
      </c>
      <c r="G48" s="15">
        <f>12.1+24.2</f>
        <v>36.299999999999997</v>
      </c>
      <c r="H48" s="15">
        <v>24.2</v>
      </c>
      <c r="I48" s="15">
        <v>24.2</v>
      </c>
      <c r="J48" s="15">
        <v>24.2</v>
      </c>
      <c r="K48" s="15">
        <v>24.2</v>
      </c>
      <c r="L48" s="15">
        <v>60.5</v>
      </c>
      <c r="M48" s="15">
        <v>24.2</v>
      </c>
      <c r="N48" s="15">
        <v>24.2</v>
      </c>
      <c r="O48" s="15">
        <f>SUM(C48:N48)</f>
        <v>279.07</v>
      </c>
    </row>
    <row r="49" spans="1:15" s="28" customFormat="1" ht="9" x14ac:dyDescent="0.25">
      <c r="A49" s="31" t="s">
        <v>20</v>
      </c>
      <c r="B49" s="21">
        <f t="shared" ref="B49:O49" si="12">SUM(B44:B48)</f>
        <v>2821.62</v>
      </c>
      <c r="C49" s="21">
        <f t="shared" si="12"/>
        <v>231.20999999999998</v>
      </c>
      <c r="D49" s="21">
        <f t="shared" si="12"/>
        <v>173.58</v>
      </c>
      <c r="E49" s="21">
        <f t="shared" si="12"/>
        <v>238.14000000000001</v>
      </c>
      <c r="F49" s="21">
        <f t="shared" si="12"/>
        <v>108.91</v>
      </c>
      <c r="G49" s="21">
        <f t="shared" si="12"/>
        <v>196.44</v>
      </c>
      <c r="H49" s="21">
        <f t="shared" si="12"/>
        <v>185.93</v>
      </c>
      <c r="I49" s="21">
        <f t="shared" si="12"/>
        <v>192.76999999999998</v>
      </c>
      <c r="J49" s="21">
        <f t="shared" si="12"/>
        <v>155.45999999999998</v>
      </c>
      <c r="K49" s="21">
        <f t="shared" si="12"/>
        <v>189.23</v>
      </c>
      <c r="L49" s="21">
        <f t="shared" si="12"/>
        <v>266.98</v>
      </c>
      <c r="M49" s="21">
        <f t="shared" si="12"/>
        <v>136.1</v>
      </c>
      <c r="N49" s="21">
        <f t="shared" si="12"/>
        <v>139.46</v>
      </c>
      <c r="O49" s="21">
        <f t="shared" si="12"/>
        <v>2214.21</v>
      </c>
    </row>
    <row r="50" spans="1:15" s="28" customFormat="1" ht="9" x14ac:dyDescent="0.25">
      <c r="A50" s="31" t="s">
        <v>53</v>
      </c>
      <c r="B50" s="34" t="s">
        <v>16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s="28" customFormat="1" ht="9" x14ac:dyDescent="0.25">
      <c r="A51" s="9" t="s">
        <v>54</v>
      </c>
      <c r="B51" s="15">
        <v>1000</v>
      </c>
      <c r="C51" s="15">
        <v>0</v>
      </c>
      <c r="D51" s="15">
        <v>0</v>
      </c>
      <c r="E51" s="15">
        <v>0</v>
      </c>
      <c r="F51" s="15">
        <v>0</v>
      </c>
      <c r="G51" s="15">
        <v>166</v>
      </c>
      <c r="H51" s="15">
        <v>1178.5999999999999</v>
      </c>
      <c r="I51" s="15">
        <v>0</v>
      </c>
      <c r="J51" s="15">
        <v>0</v>
      </c>
      <c r="K51" s="15">
        <v>3320</v>
      </c>
      <c r="L51" s="15">
        <v>3723.65</v>
      </c>
      <c r="M51" s="15">
        <v>0</v>
      </c>
      <c r="N51" s="15">
        <v>0</v>
      </c>
      <c r="O51" s="15">
        <f t="shared" ref="O51:O53" si="13">SUM(C51:N51)</f>
        <v>8388.25</v>
      </c>
    </row>
    <row r="52" spans="1:15" s="28" customFormat="1" ht="9" x14ac:dyDescent="0.25">
      <c r="A52" s="9" t="s">
        <v>55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275.39999999999998</v>
      </c>
      <c r="J52" s="15">
        <v>0</v>
      </c>
      <c r="K52" s="15">
        <v>0</v>
      </c>
      <c r="L52" s="15">
        <v>1133.1099999999999</v>
      </c>
      <c r="M52" s="15">
        <v>0</v>
      </c>
      <c r="N52" s="15">
        <v>0</v>
      </c>
      <c r="O52" s="15">
        <f t="shared" si="13"/>
        <v>1408.5099999999998</v>
      </c>
    </row>
    <row r="53" spans="1:15" s="28" customFormat="1" ht="9" x14ac:dyDescent="0.25">
      <c r="A53" s="9" t="s">
        <v>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800</v>
      </c>
      <c r="L53" s="15">
        <v>175</v>
      </c>
      <c r="M53" s="15">
        <v>0</v>
      </c>
      <c r="N53" s="15">
        <v>30.75</v>
      </c>
      <c r="O53" s="15">
        <f t="shared" si="13"/>
        <v>1005.75</v>
      </c>
    </row>
    <row r="54" spans="1:15" s="28" customFormat="1" ht="9" x14ac:dyDescent="0.25">
      <c r="A54" s="31" t="s">
        <v>20</v>
      </c>
      <c r="B54" s="21">
        <f>SUM(B51:B53)</f>
        <v>1000</v>
      </c>
      <c r="C54" s="21">
        <f>SUM(C51:C53)</f>
        <v>0</v>
      </c>
      <c r="D54" s="21">
        <f t="shared" ref="D54:O54" si="14">SUM(D51:D53)</f>
        <v>0</v>
      </c>
      <c r="E54" s="21">
        <f t="shared" si="14"/>
        <v>0</v>
      </c>
      <c r="F54" s="21">
        <f t="shared" si="14"/>
        <v>0</v>
      </c>
      <c r="G54" s="21">
        <f t="shared" si="14"/>
        <v>166</v>
      </c>
      <c r="H54" s="21">
        <f t="shared" si="14"/>
        <v>1178.5999999999999</v>
      </c>
      <c r="I54" s="21">
        <f t="shared" si="14"/>
        <v>275.39999999999998</v>
      </c>
      <c r="J54" s="21">
        <f t="shared" si="14"/>
        <v>0</v>
      </c>
      <c r="K54" s="21">
        <f t="shared" si="14"/>
        <v>4120</v>
      </c>
      <c r="L54" s="21">
        <f t="shared" si="14"/>
        <v>5031.76</v>
      </c>
      <c r="M54" s="21">
        <f t="shared" si="14"/>
        <v>0</v>
      </c>
      <c r="N54" s="21">
        <f t="shared" si="14"/>
        <v>30.75</v>
      </c>
      <c r="O54" s="21">
        <f t="shared" si="14"/>
        <v>10802.51</v>
      </c>
    </row>
    <row r="55" spans="1:15" s="28" customFormat="1" ht="9" x14ac:dyDescent="0.25">
      <c r="A55" s="31" t="s">
        <v>57</v>
      </c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 t="s">
        <v>16</v>
      </c>
    </row>
    <row r="56" spans="1:15" s="28" customFormat="1" ht="9" hidden="1" x14ac:dyDescent="0.25">
      <c r="A56" s="9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f t="shared" ref="O56:O61" si="15">+(C56+D56+E56+F56+G56+H56+I56+J56+K56+L56+M56+N56)</f>
        <v>0</v>
      </c>
    </row>
    <row r="57" spans="1:15" s="28" customFormat="1" ht="9" x14ac:dyDescent="0.25">
      <c r="A57" s="9" t="s">
        <v>59</v>
      </c>
      <c r="B57" s="15">
        <v>200</v>
      </c>
      <c r="C57" s="15">
        <v>0</v>
      </c>
      <c r="D57" s="15">
        <v>0</v>
      </c>
      <c r="E57" s="15">
        <v>13.2</v>
      </c>
      <c r="F57" s="15">
        <v>0</v>
      </c>
      <c r="G57" s="15">
        <v>0</v>
      </c>
      <c r="H57" s="15">
        <v>15.7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f t="shared" si="15"/>
        <v>28.9</v>
      </c>
    </row>
    <row r="58" spans="1:15" s="28" customFormat="1" ht="9" hidden="1" x14ac:dyDescent="0.25">
      <c r="A58" s="9" t="s">
        <v>60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f t="shared" si="15"/>
        <v>0</v>
      </c>
    </row>
    <row r="59" spans="1:15" s="28" customFormat="1" ht="9" hidden="1" x14ac:dyDescent="0.25">
      <c r="A59" s="9" t="s">
        <v>61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f t="shared" si="15"/>
        <v>0</v>
      </c>
    </row>
    <row r="60" spans="1:15" s="28" customFormat="1" ht="9" hidden="1" x14ac:dyDescent="0.25">
      <c r="A60" s="9" t="s">
        <v>62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f t="shared" si="15"/>
        <v>0</v>
      </c>
    </row>
    <row r="61" spans="1:15" s="28" customFormat="1" ht="9" hidden="1" x14ac:dyDescent="0.25">
      <c r="A61" s="9" t="s">
        <v>63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f t="shared" si="15"/>
        <v>0</v>
      </c>
    </row>
    <row r="62" spans="1:15" s="28" customFormat="1" ht="9" x14ac:dyDescent="0.25">
      <c r="A62" s="31" t="s">
        <v>20</v>
      </c>
      <c r="B62" s="21">
        <f>SUM(B56:B61)</f>
        <v>200</v>
      </c>
      <c r="C62" s="21">
        <f>(C56+C57+C58+C59+C60+C61)</f>
        <v>0</v>
      </c>
      <c r="D62" s="21">
        <f>(D56+D57+D58+D59+D60+D61)</f>
        <v>0</v>
      </c>
      <c r="E62" s="21">
        <f>(E56+E57+E58+E59+E60+E61)</f>
        <v>13.2</v>
      </c>
      <c r="F62" s="21">
        <f>(F56+F57+F58+F59+F60+F61)</f>
        <v>0</v>
      </c>
      <c r="G62" s="21">
        <f t="shared" ref="G62:O62" si="16">(G56+G57+G58+G59+G60+G61)</f>
        <v>0</v>
      </c>
      <c r="H62" s="21">
        <f t="shared" si="16"/>
        <v>15.7</v>
      </c>
      <c r="I62" s="21">
        <f t="shared" si="16"/>
        <v>0</v>
      </c>
      <c r="J62" s="21">
        <f t="shared" si="16"/>
        <v>0</v>
      </c>
      <c r="K62" s="21">
        <f t="shared" si="16"/>
        <v>0</v>
      </c>
      <c r="L62" s="21">
        <f t="shared" si="16"/>
        <v>0</v>
      </c>
      <c r="M62" s="21">
        <f t="shared" si="16"/>
        <v>0</v>
      </c>
      <c r="N62" s="21">
        <f t="shared" si="16"/>
        <v>0</v>
      </c>
      <c r="O62" s="21">
        <f t="shared" si="16"/>
        <v>28.9</v>
      </c>
    </row>
    <row r="63" spans="1:15" s="28" customFormat="1" ht="9" hidden="1" x14ac:dyDescent="0.25">
      <c r="A63" s="31" t="s">
        <v>64</v>
      </c>
      <c r="B63" s="34"/>
      <c r="C63" s="33"/>
      <c r="D63" s="35"/>
      <c r="E63" s="35"/>
      <c r="F63" s="35" t="s">
        <v>16</v>
      </c>
      <c r="G63" s="35"/>
      <c r="H63" s="35"/>
      <c r="I63" s="35"/>
      <c r="J63" s="35"/>
      <c r="K63" s="35"/>
      <c r="L63" s="35"/>
      <c r="M63" s="35"/>
      <c r="N63" s="35"/>
      <c r="O63" s="35"/>
    </row>
    <row r="64" spans="1:15" s="28" customFormat="1" ht="9" hidden="1" x14ac:dyDescent="0.25">
      <c r="A64" s="9" t="s">
        <v>65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f t="shared" ref="O64:O67" si="17">+(C64+D64+E64+F64+G64+H64+I64+J64+K64+L64+M64+N64)</f>
        <v>0</v>
      </c>
    </row>
    <row r="65" spans="1:15" s="28" customFormat="1" ht="9" hidden="1" x14ac:dyDescent="0.25">
      <c r="A65" s="9" t="s">
        <v>66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f t="shared" si="17"/>
        <v>0</v>
      </c>
    </row>
    <row r="66" spans="1:15" s="28" customFormat="1" ht="9" hidden="1" x14ac:dyDescent="0.25">
      <c r="A66" s="9" t="s">
        <v>67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f t="shared" si="17"/>
        <v>0</v>
      </c>
    </row>
    <row r="67" spans="1:15" s="28" customFormat="1" ht="9" hidden="1" x14ac:dyDescent="0.25">
      <c r="A67" s="9" t="s">
        <v>68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f t="shared" si="17"/>
        <v>0</v>
      </c>
    </row>
    <row r="68" spans="1:15" s="28" customFormat="1" ht="9" hidden="1" x14ac:dyDescent="0.25">
      <c r="A68" s="31" t="s">
        <v>20</v>
      </c>
      <c r="B68" s="21">
        <f>+(B64+B65+B66+B67)</f>
        <v>0</v>
      </c>
      <c r="C68" s="21">
        <f>+(C64+C65+C66+C67)</f>
        <v>0</v>
      </c>
      <c r="D68" s="36">
        <f t="shared" ref="D68:N68" si="18">(D64+D65+D66+D67)</f>
        <v>0</v>
      </c>
      <c r="E68" s="37">
        <f t="shared" si="18"/>
        <v>0</v>
      </c>
      <c r="F68" s="37">
        <f t="shared" si="18"/>
        <v>0</v>
      </c>
      <c r="G68" s="37">
        <f t="shared" si="18"/>
        <v>0</v>
      </c>
      <c r="H68" s="37">
        <f t="shared" si="18"/>
        <v>0</v>
      </c>
      <c r="I68" s="36">
        <f t="shared" si="18"/>
        <v>0</v>
      </c>
      <c r="J68" s="37">
        <f t="shared" si="18"/>
        <v>0</v>
      </c>
      <c r="K68" s="37">
        <f t="shared" si="18"/>
        <v>0</v>
      </c>
      <c r="L68" s="37">
        <f t="shared" si="18"/>
        <v>0</v>
      </c>
      <c r="M68" s="37">
        <f t="shared" si="18"/>
        <v>0</v>
      </c>
      <c r="N68" s="36">
        <f t="shared" si="18"/>
        <v>0</v>
      </c>
      <c r="O68" s="21">
        <f>+(O64+O65+O66+O67)</f>
        <v>0</v>
      </c>
    </row>
    <row r="69" spans="1:15" s="28" customFormat="1" ht="9" x14ac:dyDescent="0.25">
      <c r="A69" s="31" t="s">
        <v>69</v>
      </c>
      <c r="B69" s="34"/>
      <c r="C69" s="33"/>
      <c r="D69" s="35"/>
      <c r="E69" s="35"/>
      <c r="F69" s="35" t="s">
        <v>16</v>
      </c>
      <c r="G69" s="35"/>
      <c r="H69" s="35"/>
      <c r="I69" s="35"/>
      <c r="J69" s="35"/>
      <c r="K69" s="35"/>
      <c r="L69" s="35"/>
      <c r="M69" s="35"/>
      <c r="N69" s="35"/>
      <c r="O69" s="35" t="s">
        <v>16</v>
      </c>
    </row>
    <row r="70" spans="1:15" s="28" customFormat="1" ht="9" hidden="1" x14ac:dyDescent="0.25">
      <c r="A70" s="9" t="s">
        <v>70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f t="shared" ref="O70:O71" si="19">+(C70+D70+E70+F70+G70+H70+I70+J70+K70+L70+M70+N70)</f>
        <v>0</v>
      </c>
    </row>
    <row r="71" spans="1:15" s="28" customFormat="1" ht="9" x14ac:dyDescent="0.25">
      <c r="A71" s="9" t="s">
        <v>71</v>
      </c>
      <c r="B71" s="15">
        <v>300</v>
      </c>
      <c r="C71" s="15">
        <v>0</v>
      </c>
      <c r="D71" s="15">
        <v>0</v>
      </c>
      <c r="E71" s="15">
        <v>0</v>
      </c>
      <c r="F71" s="15">
        <v>0</v>
      </c>
      <c r="G71" s="15">
        <v>137.25</v>
      </c>
      <c r="H71" s="15">
        <v>0</v>
      </c>
      <c r="I71" s="15">
        <v>0</v>
      </c>
      <c r="J71" s="15">
        <v>0</v>
      </c>
      <c r="K71" s="15">
        <v>0</v>
      </c>
      <c r="L71" s="15">
        <v>129.65</v>
      </c>
      <c r="M71" s="15">
        <v>0</v>
      </c>
      <c r="N71" s="15">
        <v>0</v>
      </c>
      <c r="O71" s="15">
        <f t="shared" si="19"/>
        <v>266.89999999999998</v>
      </c>
    </row>
    <row r="72" spans="1:15" s="28" customFormat="1" ht="9" x14ac:dyDescent="0.25">
      <c r="A72" s="31" t="s">
        <v>20</v>
      </c>
      <c r="B72" s="21">
        <f>+(B70+B71)</f>
        <v>300</v>
      </c>
      <c r="C72" s="21">
        <f t="shared" ref="C72:O72" si="20">+(C70+C71)</f>
        <v>0</v>
      </c>
      <c r="D72" s="21">
        <f t="shared" si="20"/>
        <v>0</v>
      </c>
      <c r="E72" s="21">
        <f t="shared" si="20"/>
        <v>0</v>
      </c>
      <c r="F72" s="21">
        <f t="shared" si="20"/>
        <v>0</v>
      </c>
      <c r="G72" s="21">
        <f t="shared" si="20"/>
        <v>137.25</v>
      </c>
      <c r="H72" s="21">
        <f t="shared" si="20"/>
        <v>0</v>
      </c>
      <c r="I72" s="21">
        <f t="shared" si="20"/>
        <v>0</v>
      </c>
      <c r="J72" s="21">
        <f t="shared" si="20"/>
        <v>0</v>
      </c>
      <c r="K72" s="21">
        <f t="shared" si="20"/>
        <v>0</v>
      </c>
      <c r="L72" s="21">
        <f t="shared" si="20"/>
        <v>129.65</v>
      </c>
      <c r="M72" s="21">
        <f t="shared" si="20"/>
        <v>0</v>
      </c>
      <c r="N72" s="21">
        <f t="shared" si="20"/>
        <v>0</v>
      </c>
      <c r="O72" s="21">
        <f t="shared" si="20"/>
        <v>266.89999999999998</v>
      </c>
    </row>
    <row r="73" spans="1:15" s="28" customFormat="1" ht="9" x14ac:dyDescent="0.25">
      <c r="A73" s="31" t="s">
        <v>72</v>
      </c>
      <c r="B73" s="38" t="s">
        <v>16</v>
      </c>
      <c r="C73" s="39"/>
      <c r="D73" s="35"/>
      <c r="E73" s="38"/>
      <c r="F73" s="35" t="s">
        <v>16</v>
      </c>
      <c r="G73" s="35"/>
      <c r="H73" s="35"/>
      <c r="I73" s="35"/>
      <c r="J73" s="35"/>
      <c r="K73" s="35"/>
      <c r="L73" s="35"/>
      <c r="M73" s="35"/>
      <c r="N73" s="35"/>
      <c r="O73" s="35"/>
    </row>
    <row r="74" spans="1:15" s="28" customFormat="1" ht="9" x14ac:dyDescent="0.25">
      <c r="A74" s="9" t="s">
        <v>73</v>
      </c>
      <c r="B74" s="15">
        <v>1200</v>
      </c>
      <c r="C74" s="15">
        <v>0</v>
      </c>
      <c r="D74" s="15">
        <v>0</v>
      </c>
      <c r="E74" s="15">
        <v>0</v>
      </c>
      <c r="F74" s="15">
        <v>619.20000000000005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619.20000000000005</v>
      </c>
      <c r="M74" s="15">
        <v>0</v>
      </c>
      <c r="N74" s="15">
        <v>0</v>
      </c>
      <c r="O74" s="15">
        <f t="shared" ref="O74:O79" si="21">+(C74+D74+E74+F74+G74+H74+I74+J74+K74+L74+M74+N74)</f>
        <v>1238.4000000000001</v>
      </c>
    </row>
    <row r="75" spans="1:15" s="28" customFormat="1" ht="9" hidden="1" x14ac:dyDescent="0.25">
      <c r="A75" s="9" t="s">
        <v>74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f t="shared" si="21"/>
        <v>0</v>
      </c>
    </row>
    <row r="76" spans="1:15" s="28" customFormat="1" ht="9" hidden="1" x14ac:dyDescent="0.25">
      <c r="A76" s="9" t="s">
        <v>75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f t="shared" si="21"/>
        <v>0</v>
      </c>
    </row>
    <row r="77" spans="1:15" s="28" customFormat="1" ht="9" hidden="1" x14ac:dyDescent="0.25">
      <c r="A77" s="9" t="s">
        <v>76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f t="shared" si="21"/>
        <v>0</v>
      </c>
    </row>
    <row r="78" spans="1:15" s="28" customFormat="1" ht="9" x14ac:dyDescent="0.25">
      <c r="A78" s="9" t="s">
        <v>77</v>
      </c>
      <c r="B78" s="15">
        <v>300</v>
      </c>
      <c r="C78" s="15">
        <v>0</v>
      </c>
      <c r="D78" s="15">
        <v>0</v>
      </c>
      <c r="E78" s="15">
        <v>1.95</v>
      </c>
      <c r="F78" s="15">
        <v>0</v>
      </c>
      <c r="G78" s="15">
        <v>276.86</v>
      </c>
      <c r="H78" s="15">
        <v>0</v>
      </c>
      <c r="I78" s="15">
        <v>10.92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f t="shared" si="21"/>
        <v>289.73</v>
      </c>
    </row>
    <row r="79" spans="1:15" s="28" customFormat="1" ht="9" x14ac:dyDescent="0.25">
      <c r="A79" s="9" t="s">
        <v>78</v>
      </c>
      <c r="B79" s="15">
        <v>380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356.95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f t="shared" si="21"/>
        <v>356.95</v>
      </c>
    </row>
    <row r="80" spans="1:15" s="28" customFormat="1" ht="9" x14ac:dyDescent="0.25">
      <c r="A80" s="31" t="s">
        <v>20</v>
      </c>
      <c r="B80" s="21">
        <f>SUM(B74:B79)</f>
        <v>1880</v>
      </c>
      <c r="C80" s="21">
        <f t="shared" ref="C80:O80" si="22">SUM(C74:C79)</f>
        <v>0</v>
      </c>
      <c r="D80" s="21">
        <f t="shared" si="22"/>
        <v>0</v>
      </c>
      <c r="E80" s="21">
        <f t="shared" si="22"/>
        <v>1.95</v>
      </c>
      <c r="F80" s="21">
        <f t="shared" si="22"/>
        <v>619.20000000000005</v>
      </c>
      <c r="G80" s="21">
        <f t="shared" si="22"/>
        <v>276.86</v>
      </c>
      <c r="H80" s="21">
        <f t="shared" si="22"/>
        <v>356.95</v>
      </c>
      <c r="I80" s="21">
        <f t="shared" si="22"/>
        <v>10.92</v>
      </c>
      <c r="J80" s="21">
        <f t="shared" si="22"/>
        <v>0</v>
      </c>
      <c r="K80" s="21">
        <f t="shared" si="22"/>
        <v>0</v>
      </c>
      <c r="L80" s="21">
        <f t="shared" si="22"/>
        <v>619.20000000000005</v>
      </c>
      <c r="M80" s="21">
        <f t="shared" si="22"/>
        <v>0</v>
      </c>
      <c r="N80" s="21">
        <f t="shared" si="22"/>
        <v>0</v>
      </c>
      <c r="O80" s="21">
        <f t="shared" si="22"/>
        <v>1885.0800000000002</v>
      </c>
    </row>
    <row r="81" spans="1:15" s="28" customFormat="1" ht="9" x14ac:dyDescent="0.25">
      <c r="A81" s="31" t="s">
        <v>79</v>
      </c>
      <c r="B81" s="35"/>
      <c r="C81" s="33"/>
      <c r="D81" s="35"/>
      <c r="E81" s="35" t="s">
        <v>16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s="28" customFormat="1" ht="9" x14ac:dyDescent="0.25">
      <c r="A82" s="9" t="s">
        <v>80</v>
      </c>
      <c r="B82" s="15">
        <v>150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f t="shared" ref="O82:O83" si="23">+(C82+D82+E82+F82+G82+H82+I82+J82+K82+L82+M82+N82)</f>
        <v>0</v>
      </c>
    </row>
    <row r="83" spans="1:15" s="28" customFormat="1" ht="9" x14ac:dyDescent="0.25">
      <c r="A83" s="9" t="s">
        <v>81</v>
      </c>
      <c r="B83" s="15">
        <v>550</v>
      </c>
      <c r="C83" s="15">
        <v>0</v>
      </c>
      <c r="D83" s="15">
        <v>0</v>
      </c>
      <c r="E83" s="15">
        <v>0</v>
      </c>
      <c r="F83" s="15">
        <v>0</v>
      </c>
      <c r="G83" s="15">
        <v>146.44</v>
      </c>
      <c r="H83" s="15">
        <v>146.44</v>
      </c>
      <c r="I83" s="15">
        <v>0</v>
      </c>
      <c r="J83" s="15">
        <v>0</v>
      </c>
      <c r="K83" s="15">
        <v>0</v>
      </c>
      <c r="L83" s="15">
        <v>146.44</v>
      </c>
      <c r="M83" s="15">
        <v>146.44999999999999</v>
      </c>
      <c r="N83" s="15">
        <v>0</v>
      </c>
      <c r="O83" s="15">
        <f t="shared" si="23"/>
        <v>585.77</v>
      </c>
    </row>
    <row r="84" spans="1:15" s="28" customFormat="1" ht="9" x14ac:dyDescent="0.25">
      <c r="A84" s="31" t="s">
        <v>20</v>
      </c>
      <c r="B84" s="21">
        <f>(B82+B83)</f>
        <v>700</v>
      </c>
      <c r="C84" s="21">
        <f>(C82+C83)</f>
        <v>0</v>
      </c>
      <c r="D84" s="21">
        <f t="shared" ref="D84:O84" si="24">(D82+D83)</f>
        <v>0</v>
      </c>
      <c r="E84" s="21">
        <f t="shared" si="24"/>
        <v>0</v>
      </c>
      <c r="F84" s="21">
        <f t="shared" si="24"/>
        <v>0</v>
      </c>
      <c r="G84" s="21">
        <f t="shared" si="24"/>
        <v>146.44</v>
      </c>
      <c r="H84" s="21">
        <f t="shared" si="24"/>
        <v>146.44</v>
      </c>
      <c r="I84" s="21">
        <f t="shared" si="24"/>
        <v>0</v>
      </c>
      <c r="J84" s="21">
        <f t="shared" si="24"/>
        <v>0</v>
      </c>
      <c r="K84" s="21">
        <f t="shared" si="24"/>
        <v>0</v>
      </c>
      <c r="L84" s="21">
        <f t="shared" si="24"/>
        <v>146.44</v>
      </c>
      <c r="M84" s="21">
        <f t="shared" si="24"/>
        <v>146.44999999999999</v>
      </c>
      <c r="N84" s="21">
        <f t="shared" si="24"/>
        <v>0</v>
      </c>
      <c r="O84" s="21">
        <f t="shared" si="24"/>
        <v>585.77</v>
      </c>
    </row>
    <row r="85" spans="1:15" s="28" customFormat="1" ht="9" x14ac:dyDescent="0.25">
      <c r="A85" s="31" t="s">
        <v>82</v>
      </c>
      <c r="B85" s="34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s="28" customFormat="1" ht="9" x14ac:dyDescent="0.25">
      <c r="A86" s="9" t="s">
        <v>83</v>
      </c>
      <c r="B86" s="15">
        <v>0</v>
      </c>
      <c r="C86" s="15">
        <v>908</v>
      </c>
      <c r="D86" s="15">
        <v>70</v>
      </c>
      <c r="E86" s="15">
        <v>0</v>
      </c>
      <c r="F86" s="15">
        <v>0</v>
      </c>
      <c r="G86" s="15">
        <v>0</v>
      </c>
      <c r="H86" s="15">
        <v>0</v>
      </c>
      <c r="I86" s="15">
        <v>630</v>
      </c>
      <c r="J86" s="15">
        <v>0</v>
      </c>
      <c r="K86" s="15">
        <v>105</v>
      </c>
      <c r="L86" s="15">
        <v>0</v>
      </c>
      <c r="M86" s="15">
        <v>0</v>
      </c>
      <c r="N86" s="15">
        <v>0</v>
      </c>
      <c r="O86" s="15">
        <f>+(C86+D86+E86+F86+G86+H86+I86+J86+K86+L86+M86+N86)</f>
        <v>1713</v>
      </c>
    </row>
    <row r="87" spans="1:15" s="28" customFormat="1" ht="9" x14ac:dyDescent="0.25">
      <c r="A87" s="9" t="s">
        <v>84</v>
      </c>
      <c r="B87" s="15">
        <v>600</v>
      </c>
      <c r="C87" s="15">
        <v>162.47</v>
      </c>
      <c r="D87" s="15">
        <v>8.44</v>
      </c>
      <c r="E87" s="15">
        <v>21.74</v>
      </c>
      <c r="F87" s="15">
        <v>50.88</v>
      </c>
      <c r="G87" s="15">
        <v>43.76</v>
      </c>
      <c r="H87" s="15">
        <v>61.77</v>
      </c>
      <c r="I87" s="15">
        <v>231.53</v>
      </c>
      <c r="J87" s="15">
        <v>44.95</v>
      </c>
      <c r="K87" s="15">
        <v>62.27</v>
      </c>
      <c r="L87" s="15">
        <v>109.74</v>
      </c>
      <c r="M87" s="15">
        <v>26.95</v>
      </c>
      <c r="N87" s="15">
        <v>86.53</v>
      </c>
      <c r="O87" s="15">
        <f>+(C87+D87+E87+F87+G87+H87+I87+J87+K87+L87+M87+N87)</f>
        <v>911.03000000000009</v>
      </c>
    </row>
    <row r="88" spans="1:15" s="28" customFormat="1" ht="9" x14ac:dyDescent="0.25">
      <c r="A88" s="9" t="s">
        <v>85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900</v>
      </c>
      <c r="O88" s="15">
        <f t="shared" ref="O88:O93" si="25">+(C88+D88+E88+F88+G88+H88+I88+J88+K88+L88+M88+N88)</f>
        <v>900</v>
      </c>
    </row>
    <row r="89" spans="1:15" s="28" customFormat="1" ht="9" hidden="1" x14ac:dyDescent="0.25">
      <c r="A89" s="9" t="s">
        <v>86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f t="shared" si="25"/>
        <v>0</v>
      </c>
    </row>
    <row r="90" spans="1:15" s="28" customFormat="1" ht="9" hidden="1" x14ac:dyDescent="0.25">
      <c r="A90" s="9" t="s">
        <v>87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f t="shared" si="25"/>
        <v>0</v>
      </c>
    </row>
    <row r="91" spans="1:15" s="28" customFormat="1" ht="9" x14ac:dyDescent="0.25">
      <c r="A91" s="9" t="s">
        <v>88</v>
      </c>
      <c r="B91" s="15">
        <v>400</v>
      </c>
      <c r="C91" s="15">
        <v>19.5</v>
      </c>
      <c r="D91" s="15">
        <v>0</v>
      </c>
      <c r="E91" s="15">
        <v>45</v>
      </c>
      <c r="F91" s="15">
        <v>6.48</v>
      </c>
      <c r="G91" s="15">
        <v>363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25"/>
        <v>433.98</v>
      </c>
    </row>
    <row r="92" spans="1:15" s="28" customFormat="1" ht="9" x14ac:dyDescent="0.25">
      <c r="A92" s="9" t="s">
        <v>89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40</v>
      </c>
      <c r="N92" s="15">
        <v>0</v>
      </c>
      <c r="O92" s="15">
        <f t="shared" si="25"/>
        <v>40</v>
      </c>
    </row>
    <row r="93" spans="1:15" s="28" customFormat="1" ht="9" x14ac:dyDescent="0.25">
      <c r="A93" s="9" t="s">
        <v>90</v>
      </c>
      <c r="B93" s="15">
        <v>0</v>
      </c>
      <c r="C93" s="15">
        <v>0</v>
      </c>
      <c r="D93" s="15">
        <v>20.95</v>
      </c>
      <c r="E93" s="15">
        <v>0</v>
      </c>
      <c r="F93" s="15">
        <v>65.849999999999994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f t="shared" si="25"/>
        <v>86.8</v>
      </c>
    </row>
    <row r="94" spans="1:15" s="28" customFormat="1" ht="9" hidden="1" x14ac:dyDescent="0.25">
      <c r="A94" s="9" t="s">
        <v>91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f>+(C94+D94+E94+F94+G94+H94+I94+J94+K94+L94+M94+N94)</f>
        <v>0</v>
      </c>
    </row>
    <row r="95" spans="1:15" s="28" customFormat="1" ht="9" x14ac:dyDescent="0.25">
      <c r="A95" s="31" t="s">
        <v>20</v>
      </c>
      <c r="B95" s="21">
        <f t="shared" ref="B95:N95" si="26">(B86+B87+B88+B89+B90+B91+B92+B93+B94)</f>
        <v>1000</v>
      </c>
      <c r="C95" s="21">
        <f t="shared" si="26"/>
        <v>1089.97</v>
      </c>
      <c r="D95" s="21">
        <f t="shared" si="26"/>
        <v>99.39</v>
      </c>
      <c r="E95" s="21">
        <f t="shared" si="26"/>
        <v>66.739999999999995</v>
      </c>
      <c r="F95" s="21">
        <f t="shared" si="26"/>
        <v>123.21</v>
      </c>
      <c r="G95" s="21">
        <f t="shared" si="26"/>
        <v>406.76</v>
      </c>
      <c r="H95" s="21">
        <f>(H86+H87+H88+H89+H90+H91+H92+H93+H94)</f>
        <v>61.77</v>
      </c>
      <c r="I95" s="21">
        <f t="shared" si="26"/>
        <v>861.53</v>
      </c>
      <c r="J95" s="21">
        <f t="shared" si="26"/>
        <v>44.95</v>
      </c>
      <c r="K95" s="21">
        <f t="shared" si="26"/>
        <v>167.27</v>
      </c>
      <c r="L95" s="21">
        <f t="shared" si="26"/>
        <v>109.74</v>
      </c>
      <c r="M95" s="21">
        <f t="shared" si="26"/>
        <v>66.95</v>
      </c>
      <c r="N95" s="21">
        <f t="shared" si="26"/>
        <v>986.53</v>
      </c>
      <c r="O95" s="21">
        <f>+(O86+O87+O88+O89+O90+O91+O92+O93+O94)</f>
        <v>4084.8100000000004</v>
      </c>
    </row>
    <row r="96" spans="1:15" s="40" customFormat="1" ht="9" x14ac:dyDescent="0.25">
      <c r="A96" s="31" t="s">
        <v>92</v>
      </c>
      <c r="B96" s="21">
        <f>(B42+B49+B54+B62+B68+B72+B80+B84+B95)</f>
        <v>20234</v>
      </c>
      <c r="C96" s="21">
        <f>(C42+C49+C54+C62+C68+C72+C80+C84+C95)</f>
        <v>2293.66</v>
      </c>
      <c r="D96" s="21">
        <f>(D42+D49+D54+D62+D68+D72+D80+D84+D95)</f>
        <v>1246.17</v>
      </c>
      <c r="E96" s="21">
        <f>(E42+E49+E54+E62+E68+E72+E80+E84+E95)</f>
        <v>1293.2200000000003</v>
      </c>
      <c r="F96" s="21">
        <f t="shared" ref="F96:N96" si="27">+(F42+F49+F54+F62+F68+F72+F80+F84+F95)</f>
        <v>1842.66</v>
      </c>
      <c r="G96" s="21">
        <f t="shared" si="27"/>
        <v>2303.34</v>
      </c>
      <c r="H96" s="21">
        <f t="shared" si="27"/>
        <v>3116.4799999999996</v>
      </c>
      <c r="I96" s="21">
        <f t="shared" si="27"/>
        <v>2511.71</v>
      </c>
      <c r="J96" s="21">
        <f t="shared" si="27"/>
        <v>1173.6000000000001</v>
      </c>
      <c r="K96" s="21">
        <f t="shared" si="27"/>
        <v>5449.6900000000005</v>
      </c>
      <c r="L96" s="21">
        <f t="shared" si="27"/>
        <v>7276.9599999999991</v>
      </c>
      <c r="M96" s="21">
        <f t="shared" si="27"/>
        <v>1322.69</v>
      </c>
      <c r="N96" s="21">
        <f t="shared" si="27"/>
        <v>2129.9300000000003</v>
      </c>
      <c r="O96" s="21">
        <f>SUM(C96:N96)</f>
        <v>31960.109999999997</v>
      </c>
    </row>
  </sheetData>
  <mergeCells count="2">
    <mergeCell ref="A2:A3"/>
    <mergeCell ref="A33:A34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CDLMURCIA</dc:creator>
  <cp:lastModifiedBy>CDLMURCIA</cp:lastModifiedBy>
  <cp:lastPrinted>2025-02-18T17:49:07Z</cp:lastPrinted>
  <dcterms:created xsi:type="dcterms:W3CDTF">2025-02-18T17:47:56Z</dcterms:created>
  <dcterms:modified xsi:type="dcterms:W3CDTF">2025-02-18T17:49:51Z</dcterms:modified>
</cp:coreProperties>
</file>