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CDLMURCIA\Documents\CDLMURCIA\CONTABILIDAD\2025\"/>
    </mc:Choice>
  </mc:AlternateContent>
  <xr:revisionPtr revIDLastSave="0" documentId="8_{1FB0FD7B-6072-42D7-8533-D9733F8A479A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Año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2" i="2" l="1"/>
  <c r="P80" i="2"/>
  <c r="P79" i="2"/>
  <c r="P78" i="2"/>
  <c r="P77" i="2"/>
  <c r="P76" i="2"/>
  <c r="P75" i="2"/>
  <c r="P74" i="2"/>
  <c r="P72" i="2"/>
  <c r="P71" i="2"/>
  <c r="P62" i="2"/>
  <c r="P61" i="2"/>
  <c r="P60" i="2"/>
  <c r="P59" i="2"/>
  <c r="P58" i="2"/>
  <c r="P57" i="2"/>
  <c r="O18" i="2" l="1"/>
  <c r="B42" i="2" l="1"/>
  <c r="P70" i="2" l="1"/>
  <c r="P68" i="2"/>
  <c r="P67" i="2"/>
  <c r="P66" i="2"/>
  <c r="P65" i="2"/>
  <c r="P64" i="2"/>
  <c r="P63" i="2"/>
  <c r="P56" i="2"/>
  <c r="B30" i="2"/>
  <c r="O53" i="2" l="1"/>
  <c r="P53" i="2" s="1"/>
  <c r="O52" i="2"/>
  <c r="P52" i="2" s="1"/>
  <c r="O51" i="2"/>
  <c r="P51" i="2" s="1"/>
  <c r="O54" i="2" l="1"/>
  <c r="P54" i="2" s="1"/>
  <c r="N54" i="2"/>
  <c r="M54" i="2"/>
  <c r="L54" i="2"/>
  <c r="K54" i="2"/>
  <c r="J54" i="2"/>
  <c r="I54" i="2"/>
  <c r="H54" i="2"/>
  <c r="G54" i="2"/>
  <c r="F54" i="2"/>
  <c r="E54" i="2"/>
  <c r="D54" i="2"/>
  <c r="B54" i="2"/>
  <c r="C54" i="2"/>
  <c r="N19" i="2" l="1"/>
  <c r="M19" i="2"/>
  <c r="L19" i="2"/>
  <c r="K19" i="2"/>
  <c r="J19" i="2"/>
  <c r="I19" i="2"/>
  <c r="H19" i="2" l="1"/>
  <c r="G19" i="2"/>
  <c r="F19" i="2" l="1"/>
  <c r="P18" i="2"/>
  <c r="E19" i="2"/>
  <c r="D19" i="2"/>
  <c r="C19" i="2"/>
  <c r="B19" i="2"/>
  <c r="O19" i="2" l="1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O94" i="2"/>
  <c r="P94" i="2" s="1"/>
  <c r="O93" i="2"/>
  <c r="P93" i="2" s="1"/>
  <c r="O92" i="2"/>
  <c r="P92" i="2" s="1"/>
  <c r="O91" i="2"/>
  <c r="P91" i="2" s="1"/>
  <c r="O90" i="2"/>
  <c r="P90" i="2" s="1"/>
  <c r="O89" i="2"/>
  <c r="P89" i="2" s="1"/>
  <c r="O88" i="2"/>
  <c r="P88" i="2" s="1"/>
  <c r="O87" i="2"/>
  <c r="P87" i="2" s="1"/>
  <c r="O86" i="2"/>
  <c r="P86" i="2" s="1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P83" i="2"/>
  <c r="O82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O79" i="2"/>
  <c r="O78" i="2"/>
  <c r="O77" i="2"/>
  <c r="O76" i="2"/>
  <c r="O75" i="2"/>
  <c r="O74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O71" i="2"/>
  <c r="O70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O67" i="2"/>
  <c r="O66" i="2"/>
  <c r="O65" i="2"/>
  <c r="O64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O61" i="2"/>
  <c r="O60" i="2"/>
  <c r="O59" i="2"/>
  <c r="O58" i="2"/>
  <c r="O57" i="2"/>
  <c r="O56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O48" i="2"/>
  <c r="P48" i="2" s="1"/>
  <c r="O47" i="2"/>
  <c r="P47" i="2" s="1"/>
  <c r="O46" i="2"/>
  <c r="P46" i="2" s="1"/>
  <c r="O45" i="2"/>
  <c r="P45" i="2" s="1"/>
  <c r="O44" i="2"/>
  <c r="P44" i="2" s="1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O84" i="2" l="1"/>
  <c r="P84" i="2" s="1"/>
  <c r="O95" i="2"/>
  <c r="P95" i="2" s="1"/>
  <c r="O49" i="2"/>
  <c r="P49" i="2" s="1"/>
  <c r="C96" i="2"/>
  <c r="G96" i="2"/>
  <c r="K96" i="2"/>
  <c r="O42" i="2"/>
  <c r="P42" i="2" s="1"/>
  <c r="D96" i="2"/>
  <c r="H96" i="2"/>
  <c r="L96" i="2"/>
  <c r="O68" i="2"/>
  <c r="O72" i="2"/>
  <c r="F96" i="2"/>
  <c r="J96" i="2"/>
  <c r="N96" i="2"/>
  <c r="E96" i="2"/>
  <c r="I96" i="2"/>
  <c r="M96" i="2"/>
  <c r="O62" i="2"/>
  <c r="O80" i="2"/>
  <c r="B96" i="2"/>
  <c r="O96" i="2" l="1"/>
  <c r="P96" i="2" s="1"/>
  <c r="C12" i="2" l="1"/>
  <c r="D12" i="2" l="1"/>
  <c r="N12" i="2" l="1"/>
  <c r="M12" i="2"/>
  <c r="L12" i="2"/>
  <c r="K12" i="2"/>
  <c r="J12" i="2"/>
  <c r="I12" i="2"/>
  <c r="H12" i="2"/>
  <c r="G12" i="2"/>
  <c r="F12" i="2"/>
  <c r="E12" i="2"/>
  <c r="B22" i="2" l="1"/>
  <c r="B15" i="2"/>
  <c r="B12" i="2"/>
  <c r="B8" i="2"/>
  <c r="B31" i="2" l="1"/>
  <c r="C30" i="2" l="1"/>
  <c r="C8" i="2"/>
  <c r="N30" i="2"/>
  <c r="M30" i="2"/>
  <c r="L30" i="2"/>
  <c r="K30" i="2"/>
  <c r="J30" i="2"/>
  <c r="I30" i="2"/>
  <c r="H30" i="2"/>
  <c r="G30" i="2"/>
  <c r="F30" i="2"/>
  <c r="E30" i="2"/>
  <c r="D30" i="2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O17" i="2"/>
  <c r="P17" i="2" s="1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O10" i="2"/>
  <c r="P10" i="2" s="1"/>
  <c r="N8" i="2"/>
  <c r="M8" i="2"/>
  <c r="L8" i="2"/>
  <c r="K8" i="2"/>
  <c r="J8" i="2"/>
  <c r="I8" i="2"/>
  <c r="H8" i="2"/>
  <c r="G8" i="2"/>
  <c r="F8" i="2"/>
  <c r="E8" i="2"/>
  <c r="D8" i="2"/>
  <c r="O7" i="2"/>
  <c r="O6" i="2"/>
  <c r="P19" i="2" l="1"/>
  <c r="O8" i="2"/>
  <c r="P8" i="2" s="1"/>
  <c r="O5" i="2"/>
  <c r="P5" i="2" s="1"/>
  <c r="O11" i="2"/>
  <c r="P11" i="2" s="1"/>
  <c r="O15" i="2"/>
  <c r="O22" i="2"/>
  <c r="D31" i="2"/>
  <c r="H31" i="2"/>
  <c r="L31" i="2"/>
  <c r="E31" i="2"/>
  <c r="I31" i="2"/>
  <c r="M31" i="2"/>
  <c r="F31" i="2"/>
  <c r="J31" i="2"/>
  <c r="N31" i="2"/>
  <c r="G31" i="2"/>
  <c r="K31" i="2"/>
  <c r="O12" i="2"/>
  <c r="P12" i="2" s="1"/>
  <c r="O30" i="2"/>
  <c r="P30" i="2" s="1"/>
  <c r="C31" i="2"/>
  <c r="O31" i="2" l="1"/>
  <c r="P31" i="2" s="1"/>
</calcChain>
</file>

<file path=xl/sharedStrings.xml><?xml version="1.0" encoding="utf-8"?>
<sst xmlns="http://schemas.openxmlformats.org/spreadsheetml/2006/main" count="166" uniqueCount="94">
  <si>
    <t>Presupuesto</t>
  </si>
  <si>
    <t>TOTAL</t>
  </si>
  <si>
    <t xml:space="preserve"> </t>
  </si>
  <si>
    <t>712. Cuotas no bancario</t>
  </si>
  <si>
    <t>721. Nuevas colegiaciones</t>
  </si>
  <si>
    <t>731. Certificaciones y traslado</t>
  </si>
  <si>
    <t>751. Intereses Bancarios</t>
  </si>
  <si>
    <t>763. Cuota extraordinaria(cena)</t>
  </si>
  <si>
    <t>764. Devolución Loteria</t>
  </si>
  <si>
    <t>766. Devoluciones</t>
  </si>
  <si>
    <t>710.Capítulo I: Cuotas</t>
  </si>
  <si>
    <t>740. Capítulo IV: Cursos</t>
  </si>
  <si>
    <t>760.Capítulo VI: Otros</t>
  </si>
  <si>
    <t>611. Nómina administrativa</t>
  </si>
  <si>
    <t>612. Seguros sociales</t>
  </si>
  <si>
    <t>614. Asesor laboral</t>
  </si>
  <si>
    <t>624. Comunidad Propietarios</t>
  </si>
  <si>
    <t>641. Máquina fotocopiadora</t>
  </si>
  <si>
    <t>643. Franqueos</t>
  </si>
  <si>
    <t>645. Revista mensual</t>
  </si>
  <si>
    <t>646.Generales</t>
  </si>
  <si>
    <t>652. Festividad Inmaculada</t>
  </si>
  <si>
    <t>653. Felicitaciones Navidad</t>
  </si>
  <si>
    <t>654. Loteria Navidad</t>
  </si>
  <si>
    <t>661. Gastos corporativos</t>
  </si>
  <si>
    <t>671. Consejo general</t>
  </si>
  <si>
    <t>672. Premio Didáctico</t>
  </si>
  <si>
    <t>672. Becas-Cursillos</t>
  </si>
  <si>
    <t>673. Premio Literario-Relatos</t>
  </si>
  <si>
    <t>680. CAPITULO VIII: LOCAL</t>
  </si>
  <si>
    <t>691. Recibos Impagados</t>
  </si>
  <si>
    <t>696. Imprevistos</t>
  </si>
  <si>
    <t>697. Pago loteria</t>
  </si>
  <si>
    <t>610. Capítulo I: Personal</t>
  </si>
  <si>
    <t>620. Capítulo II: Servicios</t>
  </si>
  <si>
    <t>630. Capítulo III: Cursos</t>
  </si>
  <si>
    <t xml:space="preserve">640. Capítulo IV: Material </t>
  </si>
  <si>
    <t>650. Capítulo V: G. Sociales</t>
  </si>
  <si>
    <t>670. Capítulo VI: J. General</t>
  </si>
  <si>
    <t xml:space="preserve">690. Capítulo IX: Varios </t>
  </si>
  <si>
    <t>TOTAL PARCIAL</t>
  </si>
  <si>
    <t>662. Desplazamientos Junta</t>
  </si>
  <si>
    <t>TOTAL INGRESOS</t>
  </si>
  <si>
    <t>TOTAL GASTOS</t>
  </si>
  <si>
    <t>682. Ayuntamiento</t>
  </si>
  <si>
    <t>642. Imprenta y papelería</t>
  </si>
  <si>
    <t>692. Comisiones+ Aval Bancario</t>
  </si>
  <si>
    <t>722. Cuotas nuevas colegiaciones</t>
  </si>
  <si>
    <t>622. Electricidad</t>
  </si>
  <si>
    <t>615. I.R.P.F.</t>
  </si>
  <si>
    <t>621. Limpieza</t>
  </si>
  <si>
    <t>623. Telecomunicaciones</t>
  </si>
  <si>
    <t>761. Saldo año ejercicio anterior</t>
  </si>
  <si>
    <t>711. Cuotas ejercicio actual banco</t>
  </si>
  <si>
    <t>762. Donativos y transferencias</t>
  </si>
  <si>
    <t>695. Banco a Caja</t>
  </si>
  <si>
    <t>720. Capítulo II: Colegiación</t>
  </si>
  <si>
    <t>730. Capítulo III: Certficación</t>
  </si>
  <si>
    <t>750.Capítulo V: Intereses</t>
  </si>
  <si>
    <t>713. Cuotas ejercicio anterior</t>
  </si>
  <si>
    <t>631. Formación</t>
  </si>
  <si>
    <t>644. Transportes</t>
  </si>
  <si>
    <t>651. Festividad Santo Tomás</t>
  </si>
  <si>
    <t>674. Seguros</t>
  </si>
  <si>
    <t>681. Mejora Local</t>
  </si>
  <si>
    <t>694. Déficit ejercicio anterior</t>
  </si>
  <si>
    <t xml:space="preserve">699. Insignia + cena de Colegiado </t>
  </si>
  <si>
    <t>613. Asesor juríd.- Prev. Laboral</t>
  </si>
  <si>
    <t>675. Protección de Datos</t>
  </si>
  <si>
    <t>616. Prevención Riesgos Laborales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</si>
  <si>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</si>
  <si>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</si>
  <si>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</si>
  <si>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</si>
  <si>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</si>
  <si>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</si>
  <si>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</si>
  <si>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</si>
  <si>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</si>
  <si>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</si>
  <si>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</si>
  <si>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</si>
  <si>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625. Espacio Web y Dominios</t>
  </si>
  <si>
    <t>742. Arqueología</t>
  </si>
  <si>
    <t>741. Educación</t>
  </si>
  <si>
    <t>632. IRPF Profesorado</t>
  </si>
  <si>
    <t xml:space="preserve">633. Devoluciones </t>
  </si>
  <si>
    <t>698. Material Informático</t>
  </si>
  <si>
    <t>660. Capítulo VI: Representación</t>
  </si>
  <si>
    <t>693. Transferencias Interbancarias</t>
  </si>
  <si>
    <t>DIFERENCIA</t>
  </si>
  <si>
    <t>765.Transferencias Interbancarias</t>
  </si>
  <si>
    <t>INGRESOS 2025</t>
  </si>
  <si>
    <t>GASTOS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</si>
</sst>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_-* #,##0\ _€_-;\-* #,##0\ _€_-;_-* &quot;-&quot;\ _€_-;_-@_-"/>
    <numFmt numFmtId="165" formatCode="#,##0.00\ &quot;€&quot;"/>
    <numFmt numFmtId="166" formatCode="#,##0\ &quot;pta&quot;;\-#,##0\ &quot;pta&quot;"/>
    <numFmt numFmtId="169" formatCode="#,##0.00\ &quot;€&quot;;[Red]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.5"/>
      <name val="Tahoma"/>
      <family val="2"/>
    </font>
    <font>
      <sz val="7.5"/>
      <color theme="1"/>
      <name val="Calibri"/>
      <family val="2"/>
      <scheme val="minor"/>
    </font>
    <font>
      <b/>
      <sz val="10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b/>
      <sz val="7"/>
      <name val="Tahoma"/>
      <family val="2"/>
    </font>
    <font>
      <b/>
      <sz val="12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165" fontId="4" fillId="0" borderId="0" xfId="1" applyNumberFormat="1" applyFont="1" applyBorder="1" applyAlignment="1">
      <alignment horizontal="right"/>
    </xf>
    <xf numFmtId="165" fontId="3" fillId="0" borderId="0" xfId="0" applyNumberFormat="1" applyFont="1"/>
    <xf numFmtId="165" fontId="2" fillId="0" borderId="0" xfId="0" applyNumberFormat="1" applyFont="1"/>
    <xf numFmtId="0" fontId="6" fillId="0" borderId="0" xfId="0" applyFont="1"/>
    <xf numFmtId="165" fontId="6" fillId="0" borderId="0" xfId="0" applyNumberFormat="1" applyFont="1"/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0" xfId="0" applyNumberFormat="1" applyFont="1"/>
    <xf numFmtId="0" fontId="5" fillId="0" borderId="0" xfId="0" applyFont="1"/>
    <xf numFmtId="0" fontId="7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0" fontId="5" fillId="0" borderId="1" xfId="1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6" fontId="5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165" fontId="7" fillId="0" borderId="1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/>
    <xf numFmtId="169" fontId="5" fillId="0" borderId="1" xfId="0" applyNumberFormat="1" applyFont="1" applyBorder="1"/>
    <xf numFmtId="169" fontId="7" fillId="0" borderId="1" xfId="0" applyNumberFormat="1" applyFont="1" applyBorder="1"/>
    <xf numFmtId="3" fontId="5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vertical="center"/>
    </xf>
    <xf numFmtId="8" fontId="5" fillId="0" borderId="1" xfId="0" applyNumberFormat="1" applyFont="1" applyBorder="1"/>
    <xf numFmtId="8" fontId="7" fillId="0" borderId="1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96"/>
  <sheetViews>
    <sheetView tabSelected="1" zoomScale="136" zoomScaleNormal="136" workbookViewId="0">
      <selection activeCell="E28" sqref="E28"/>
    </sheetView>
  </sheetViews>
  <sheetFormatPr baseColWidth="10" defaultRowHeight="9.75" x14ac:dyDescent="0.15"/>
  <cols>
    <col min="1" max="1" width="22.7109375" style="1" bestFit="1" customWidth="1"/>
    <col min="2" max="2" width="9.42578125" style="1" bestFit="1" customWidth="1"/>
    <col min="3" max="3" width="9.140625" style="1" bestFit="1" customWidth="1"/>
    <col min="4" max="4" width="7.7109375" style="1" bestFit="1" customWidth="1"/>
    <col min="5" max="5" width="7.85546875" style="1" bestFit="1" customWidth="1"/>
    <col min="6" max="7" width="8.140625" style="1" bestFit="1" customWidth="1"/>
    <col min="8" max="8" width="8.140625" style="1" customWidth="1"/>
    <col min="9" max="9" width="8.5703125" style="1" bestFit="1" customWidth="1"/>
    <col min="10" max="10" width="8.140625" style="1" bestFit="1" customWidth="1"/>
    <col min="11" max="11" width="8.85546875" style="1" customWidth="1"/>
    <col min="12" max="14" width="8" style="1" bestFit="1" customWidth="1"/>
    <col min="15" max="15" width="8.85546875" style="1" bestFit="1" customWidth="1"/>
    <col min="16" max="16" width="8.85546875" style="5" hidden="1" customWidth="1"/>
    <col min="17" max="17" width="1.7109375" style="1" bestFit="1" customWidth="1"/>
    <col min="18" max="16384" width="11.42578125" style="1"/>
  </cols>
  <sheetData>
    <row r="1" spans="1:17" ht="8.1" customHeight="1" x14ac:dyDescent="0.2">
      <c r="A1" s="3"/>
      <c r="B1" s="4"/>
      <c r="C1" s="4"/>
    </row>
    <row r="2" spans="1:17" s="2" customFormat="1" x14ac:dyDescent="0.15">
      <c r="A2" s="50" t="s">
        <v>92</v>
      </c>
      <c r="B2" s="39"/>
      <c r="P2" s="6"/>
    </row>
    <row r="3" spans="1:17" s="2" customFormat="1" x14ac:dyDescent="0.15">
      <c r="A3" s="51"/>
      <c r="B3" s="40" t="s">
        <v>0</v>
      </c>
      <c r="C3" s="40" t="s">
        <v>81</v>
      </c>
      <c r="D3" s="40" t="s">
        <v>80</v>
      </c>
      <c r="E3" s="40" t="s">
        <v>79</v>
      </c>
      <c r="F3" s="40" t="s">
        <v>78</v>
      </c>
      <c r="G3" s="40" t="s">
        <v>77</v>
      </c>
      <c r="H3" s="40" t="s">
        <v>76</v>
      </c>
      <c r="I3" s="40" t="s">
        <v>75</v>
      </c>
      <c r="J3" s="40" t="s">
        <v>74</v>
      </c>
      <c r="K3" s="40" t="s">
        <v>73</v>
      </c>
      <c r="L3" s="40" t="s">
        <v>72</v>
      </c>
      <c r="M3" s="40" t="s">
        <v>71</v>
      </c>
      <c r="N3" s="40" t="s">
        <v>70</v>
      </c>
      <c r="O3" s="40" t="s">
        <v>1</v>
      </c>
      <c r="P3" s="31" t="s">
        <v>90</v>
      </c>
    </row>
    <row r="4" spans="1:17" s="12" customFormat="1" ht="9" x14ac:dyDescent="0.15">
      <c r="A4" s="13" t="s">
        <v>10</v>
      </c>
      <c r="B4" s="14" t="s">
        <v>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42"/>
    </row>
    <row r="5" spans="1:17" s="12" customFormat="1" ht="9" x14ac:dyDescent="0.15">
      <c r="A5" s="15" t="s">
        <v>53</v>
      </c>
      <c r="B5" s="16">
        <v>20024</v>
      </c>
      <c r="C5" s="17">
        <v>10126</v>
      </c>
      <c r="D5" s="17">
        <v>105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6">
        <f>SUM(C5:N5)</f>
        <v>10231</v>
      </c>
      <c r="P5" s="43">
        <f>O5-B5</f>
        <v>-9793</v>
      </c>
    </row>
    <row r="6" spans="1:17" s="12" customFormat="1" ht="9" hidden="1" x14ac:dyDescent="0.15">
      <c r="A6" s="15" t="s">
        <v>3</v>
      </c>
      <c r="B6" s="16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6">
        <f>SUM(C6:N6)</f>
        <v>0</v>
      </c>
      <c r="P6" s="43">
        <v>0</v>
      </c>
    </row>
    <row r="7" spans="1:17" s="12" customFormat="1" ht="9" hidden="1" x14ac:dyDescent="0.15">
      <c r="A7" s="15" t="s">
        <v>59</v>
      </c>
      <c r="B7" s="16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6">
        <f>SUM(C7:N7)</f>
        <v>0</v>
      </c>
      <c r="P7" s="43">
        <v>35</v>
      </c>
    </row>
    <row r="8" spans="1:17" s="12" customFormat="1" ht="9" x14ac:dyDescent="0.15">
      <c r="A8" s="13" t="s">
        <v>40</v>
      </c>
      <c r="B8" s="18">
        <f>SUM(B5:B7)</f>
        <v>20024</v>
      </c>
      <c r="C8" s="18">
        <f>(C5+C6+C7)</f>
        <v>10126</v>
      </c>
      <c r="D8" s="18">
        <f t="shared" ref="D8:N8" si="0">(D5+D6+D7)</f>
        <v>105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8">
        <f t="shared" si="0"/>
        <v>0</v>
      </c>
      <c r="N8" s="18">
        <f t="shared" si="0"/>
        <v>0</v>
      </c>
      <c r="O8" s="18">
        <f>SUM(C8:N8)</f>
        <v>10231</v>
      </c>
      <c r="P8" s="44">
        <f>O8-B8</f>
        <v>-9793</v>
      </c>
    </row>
    <row r="9" spans="1:17" s="12" customFormat="1" ht="9" x14ac:dyDescent="0.15">
      <c r="A9" s="13" t="s">
        <v>56</v>
      </c>
      <c r="B9" s="19"/>
      <c r="C9" s="19"/>
      <c r="D9" s="20"/>
      <c r="E9" s="20"/>
      <c r="F9" s="20"/>
      <c r="G9" s="20"/>
      <c r="H9" s="20" t="s">
        <v>2</v>
      </c>
      <c r="I9" s="20"/>
      <c r="J9" s="20"/>
      <c r="K9" s="20"/>
      <c r="L9" s="20"/>
      <c r="M9" s="20"/>
      <c r="N9" s="20"/>
      <c r="O9" s="21"/>
      <c r="P9" s="42"/>
    </row>
    <row r="10" spans="1:17" s="12" customFormat="1" ht="9" x14ac:dyDescent="0.15">
      <c r="A10" s="15" t="s">
        <v>4</v>
      </c>
      <c r="B10" s="16">
        <v>450</v>
      </c>
      <c r="C10" s="17">
        <v>60</v>
      </c>
      <c r="D10" s="17">
        <v>30</v>
      </c>
      <c r="E10" s="17">
        <v>90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6">
        <f>SUM(C10:N10)</f>
        <v>180</v>
      </c>
      <c r="P10" s="48">
        <f t="shared" ref="P10:P12" si="1">O10-B10</f>
        <v>-270</v>
      </c>
      <c r="Q10" s="11"/>
    </row>
    <row r="11" spans="1:17" s="12" customFormat="1" ht="9" x14ac:dyDescent="0.15">
      <c r="A11" s="15" t="s">
        <v>47</v>
      </c>
      <c r="B11" s="16">
        <v>1050</v>
      </c>
      <c r="C11" s="17">
        <v>70</v>
      </c>
      <c r="D11" s="17">
        <v>28</v>
      </c>
      <c r="E11" s="17">
        <v>63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6">
        <f>SUM(C11:N11)</f>
        <v>161</v>
      </c>
      <c r="P11" s="48">
        <f t="shared" si="1"/>
        <v>-889</v>
      </c>
    </row>
    <row r="12" spans="1:17" s="12" customFormat="1" ht="9" x14ac:dyDescent="0.15">
      <c r="A12" s="13" t="s">
        <v>40</v>
      </c>
      <c r="B12" s="18">
        <f>+(B10+B11)</f>
        <v>1500</v>
      </c>
      <c r="C12" s="22">
        <f>SUM(C10:C11)</f>
        <v>130</v>
      </c>
      <c r="D12" s="22">
        <f>SUM(D10:D11)</f>
        <v>58</v>
      </c>
      <c r="E12" s="22">
        <f t="shared" ref="E12:N12" si="2">SUM(E10:E11)</f>
        <v>153</v>
      </c>
      <c r="F12" s="22">
        <f t="shared" si="2"/>
        <v>0</v>
      </c>
      <c r="G12" s="22">
        <f t="shared" si="2"/>
        <v>0</v>
      </c>
      <c r="H12" s="22">
        <f t="shared" si="2"/>
        <v>0</v>
      </c>
      <c r="I12" s="22">
        <f t="shared" si="2"/>
        <v>0</v>
      </c>
      <c r="J12" s="22">
        <f t="shared" si="2"/>
        <v>0</v>
      </c>
      <c r="K12" s="22">
        <f t="shared" si="2"/>
        <v>0</v>
      </c>
      <c r="L12" s="22">
        <f t="shared" si="2"/>
        <v>0</v>
      </c>
      <c r="M12" s="22">
        <f t="shared" si="2"/>
        <v>0</v>
      </c>
      <c r="N12" s="22">
        <f t="shared" si="2"/>
        <v>0</v>
      </c>
      <c r="O12" s="18">
        <f>SUM(C12:N12)</f>
        <v>341</v>
      </c>
      <c r="P12" s="49">
        <f t="shared" si="1"/>
        <v>-1159</v>
      </c>
    </row>
    <row r="13" spans="1:17" s="12" customFormat="1" ht="9" hidden="1" x14ac:dyDescent="0.15">
      <c r="A13" s="13" t="s">
        <v>57</v>
      </c>
      <c r="B13" s="19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42"/>
    </row>
    <row r="14" spans="1:17" s="12" customFormat="1" ht="9" hidden="1" x14ac:dyDescent="0.15">
      <c r="A14" s="15" t="s">
        <v>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f>SUM(C14:N14)</f>
        <v>0</v>
      </c>
      <c r="P14" s="42">
        <v>0</v>
      </c>
    </row>
    <row r="15" spans="1:17" s="12" customFormat="1" ht="9" hidden="1" x14ac:dyDescent="0.15">
      <c r="A15" s="13" t="s">
        <v>40</v>
      </c>
      <c r="B15" s="18">
        <f>+B14</f>
        <v>0</v>
      </c>
      <c r="C15" s="18">
        <f t="shared" ref="C15:N15" si="3">+C14</f>
        <v>0</v>
      </c>
      <c r="D15" s="18">
        <f t="shared" si="3"/>
        <v>0</v>
      </c>
      <c r="E15" s="18">
        <f t="shared" si="3"/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18">
        <f t="shared" si="3"/>
        <v>0</v>
      </c>
      <c r="L15" s="18">
        <f t="shared" si="3"/>
        <v>0</v>
      </c>
      <c r="M15" s="18">
        <f t="shared" si="3"/>
        <v>0</v>
      </c>
      <c r="N15" s="18">
        <f t="shared" si="3"/>
        <v>0</v>
      </c>
      <c r="O15" s="18">
        <f>SUM(C15:N15)</f>
        <v>0</v>
      </c>
      <c r="P15" s="42">
        <v>0</v>
      </c>
    </row>
    <row r="16" spans="1:17" s="12" customFormat="1" ht="9" x14ac:dyDescent="0.15">
      <c r="A16" s="13" t="s">
        <v>11</v>
      </c>
      <c r="B16" s="19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42"/>
    </row>
    <row r="17" spans="1:48" s="12" customFormat="1" ht="9" x14ac:dyDescent="0.15">
      <c r="A17" s="15" t="s">
        <v>84</v>
      </c>
      <c r="B17" s="16">
        <v>0</v>
      </c>
      <c r="C17" s="17">
        <v>425.25</v>
      </c>
      <c r="D17" s="17">
        <v>303.75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6">
        <f>SUM(C17:N17)</f>
        <v>729</v>
      </c>
      <c r="P17" s="43">
        <f t="shared" ref="P17:P19" si="4">O17-B17</f>
        <v>729</v>
      </c>
    </row>
    <row r="18" spans="1:48" s="12" customFormat="1" ht="9" x14ac:dyDescent="0.15">
      <c r="A18" s="15" t="s">
        <v>83</v>
      </c>
      <c r="B18" s="16">
        <v>10000</v>
      </c>
      <c r="C18" s="17">
        <v>4729.8</v>
      </c>
      <c r="D18" s="17">
        <v>2211.1999999999998</v>
      </c>
      <c r="E18" s="17">
        <v>1722.9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6">
        <f>SUM(C18:N18)</f>
        <v>8663.9</v>
      </c>
      <c r="P18" s="43">
        <f t="shared" si="4"/>
        <v>-1336.1000000000004</v>
      </c>
    </row>
    <row r="19" spans="1:48" s="12" customFormat="1" ht="9" x14ac:dyDescent="0.15">
      <c r="A19" s="13" t="s">
        <v>40</v>
      </c>
      <c r="B19" s="18">
        <f t="shared" ref="B19:G19" si="5">SUM(B17:B18)</f>
        <v>10000</v>
      </c>
      <c r="C19" s="18">
        <f t="shared" si="5"/>
        <v>5155.05</v>
      </c>
      <c r="D19" s="18">
        <f t="shared" si="5"/>
        <v>2514.9499999999998</v>
      </c>
      <c r="E19" s="18">
        <f t="shared" si="5"/>
        <v>1722.9</v>
      </c>
      <c r="F19" s="18">
        <f t="shared" si="5"/>
        <v>0</v>
      </c>
      <c r="G19" s="18">
        <f t="shared" si="5"/>
        <v>0</v>
      </c>
      <c r="H19" s="18">
        <f>SUM(H17:H18)</f>
        <v>0</v>
      </c>
      <c r="I19" s="18">
        <f t="shared" ref="I19:N19" si="6">SUM(I17:I18)</f>
        <v>0</v>
      </c>
      <c r="J19" s="18">
        <f t="shared" si="6"/>
        <v>0</v>
      </c>
      <c r="K19" s="18">
        <f t="shared" si="6"/>
        <v>0</v>
      </c>
      <c r="L19" s="18">
        <f t="shared" si="6"/>
        <v>0</v>
      </c>
      <c r="M19" s="18">
        <f t="shared" si="6"/>
        <v>0</v>
      </c>
      <c r="N19" s="18">
        <f t="shared" si="6"/>
        <v>0</v>
      </c>
      <c r="O19" s="18">
        <f>SUM(C19:N19)</f>
        <v>9392.9</v>
      </c>
      <c r="P19" s="44">
        <f t="shared" si="4"/>
        <v>-607.10000000000036</v>
      </c>
    </row>
    <row r="20" spans="1:48" s="12" customFormat="1" ht="9" hidden="1" x14ac:dyDescent="0.15">
      <c r="A20" s="13" t="s">
        <v>58</v>
      </c>
      <c r="B20" s="19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P20" s="42"/>
    </row>
    <row r="21" spans="1:48" s="12" customFormat="1" ht="9" hidden="1" x14ac:dyDescent="0.15">
      <c r="A21" s="15" t="s">
        <v>6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f>SUM(C21:N21)</f>
        <v>0</v>
      </c>
      <c r="P21" s="42">
        <v>0.16</v>
      </c>
    </row>
    <row r="22" spans="1:48" s="12" customFormat="1" ht="9" hidden="1" x14ac:dyDescent="0.15">
      <c r="A22" s="13" t="s">
        <v>40</v>
      </c>
      <c r="B22" s="18">
        <f>+B21</f>
        <v>0</v>
      </c>
      <c r="C22" s="18">
        <f>C21</f>
        <v>0</v>
      </c>
      <c r="D22" s="18">
        <f t="shared" ref="D22:N22" si="7">D21</f>
        <v>0</v>
      </c>
      <c r="E22" s="18">
        <f t="shared" si="7"/>
        <v>0</v>
      </c>
      <c r="F22" s="18">
        <f t="shared" si="7"/>
        <v>0</v>
      </c>
      <c r="G22" s="18">
        <f t="shared" si="7"/>
        <v>0</v>
      </c>
      <c r="H22" s="18">
        <f t="shared" si="7"/>
        <v>0</v>
      </c>
      <c r="I22" s="18">
        <f t="shared" si="7"/>
        <v>0</v>
      </c>
      <c r="J22" s="18">
        <f t="shared" si="7"/>
        <v>0</v>
      </c>
      <c r="K22" s="18">
        <f t="shared" si="7"/>
        <v>0</v>
      </c>
      <c r="L22" s="18">
        <f t="shared" si="7"/>
        <v>0</v>
      </c>
      <c r="M22" s="18">
        <f t="shared" si="7"/>
        <v>0</v>
      </c>
      <c r="N22" s="18">
        <f t="shared" si="7"/>
        <v>0</v>
      </c>
      <c r="O22" s="18">
        <f>SUM(C22:N22)</f>
        <v>0</v>
      </c>
      <c r="P22" s="46">
        <v>0.16</v>
      </c>
      <c r="Q22" s="23" t="s">
        <v>2</v>
      </c>
      <c r="R22" s="23" t="s">
        <v>2</v>
      </c>
      <c r="S22" s="23" t="s">
        <v>2</v>
      </c>
      <c r="T22" s="23" t="s">
        <v>2</v>
      </c>
      <c r="U22" s="23" t="s">
        <v>2</v>
      </c>
      <c r="V22" s="23" t="s">
        <v>2</v>
      </c>
      <c r="W22" s="23" t="s">
        <v>2</v>
      </c>
      <c r="X22" s="23" t="s">
        <v>2</v>
      </c>
      <c r="Y22" s="23" t="s">
        <v>2</v>
      </c>
      <c r="Z22" s="23" t="s">
        <v>2</v>
      </c>
      <c r="AA22" s="23" t="s">
        <v>2</v>
      </c>
      <c r="AB22" s="23" t="s">
        <v>2</v>
      </c>
      <c r="AC22" s="23" t="s">
        <v>2</v>
      </c>
      <c r="AD22" s="23" t="s">
        <v>2</v>
      </c>
      <c r="AE22" s="23" t="s">
        <v>2</v>
      </c>
      <c r="AF22" s="23" t="s">
        <v>2</v>
      </c>
      <c r="AG22" s="23" t="s">
        <v>2</v>
      </c>
      <c r="AH22" s="23" t="s">
        <v>2</v>
      </c>
      <c r="AI22" s="23" t="s">
        <v>2</v>
      </c>
      <c r="AJ22" s="23" t="s">
        <v>2</v>
      </c>
      <c r="AK22" s="23" t="s">
        <v>2</v>
      </c>
      <c r="AL22" s="23" t="s">
        <v>2</v>
      </c>
      <c r="AM22" s="23" t="s">
        <v>2</v>
      </c>
      <c r="AN22" s="23" t="s">
        <v>2</v>
      </c>
      <c r="AO22" s="23" t="s">
        <v>2</v>
      </c>
      <c r="AP22" s="23" t="s">
        <v>2</v>
      </c>
      <c r="AQ22" s="23" t="s">
        <v>2</v>
      </c>
      <c r="AR22" s="23" t="s">
        <v>2</v>
      </c>
      <c r="AS22" s="23" t="s">
        <v>2</v>
      </c>
      <c r="AT22" s="23" t="s">
        <v>2</v>
      </c>
      <c r="AU22" s="12" t="s">
        <v>2</v>
      </c>
      <c r="AV22" s="12" t="s">
        <v>2</v>
      </c>
    </row>
    <row r="23" spans="1:48" s="12" customFormat="1" ht="9" x14ac:dyDescent="0.15">
      <c r="A23" s="13" t="s">
        <v>12</v>
      </c>
      <c r="B23" s="19"/>
      <c r="C23" s="19"/>
      <c r="D23" s="20"/>
      <c r="E23" s="20"/>
      <c r="F23" s="20"/>
      <c r="G23" s="20"/>
      <c r="H23" s="20" t="s">
        <v>2</v>
      </c>
      <c r="I23" s="20"/>
      <c r="J23" s="20"/>
      <c r="K23" s="20"/>
      <c r="L23" s="20"/>
      <c r="M23" s="20"/>
      <c r="N23" s="20"/>
      <c r="O23" s="21"/>
      <c r="P23" s="42"/>
    </row>
    <row r="24" spans="1:48" s="12" customFormat="1" ht="9" x14ac:dyDescent="0.15">
      <c r="A24" s="24" t="s">
        <v>52</v>
      </c>
      <c r="B24" s="16">
        <v>30754.22</v>
      </c>
      <c r="C24" s="17">
        <v>30754.22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6">
        <f t="shared" ref="O24:O30" si="8">SUM(C24:N24)</f>
        <v>30754.22</v>
      </c>
      <c r="P24" s="43">
        <f t="shared" ref="P24:P31" si="9">O24-B24</f>
        <v>0</v>
      </c>
    </row>
    <row r="25" spans="1:48" s="12" customFormat="1" ht="9" hidden="1" x14ac:dyDescent="0.15">
      <c r="A25" s="24" t="s">
        <v>54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6">
        <f t="shared" si="8"/>
        <v>0</v>
      </c>
      <c r="P25" s="43">
        <f t="shared" si="9"/>
        <v>0</v>
      </c>
    </row>
    <row r="26" spans="1:48" s="12" customFormat="1" ht="9" hidden="1" x14ac:dyDescent="0.15">
      <c r="A26" s="24" t="s">
        <v>7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6">
        <f t="shared" si="8"/>
        <v>0</v>
      </c>
      <c r="P26" s="43">
        <f t="shared" si="9"/>
        <v>0</v>
      </c>
    </row>
    <row r="27" spans="1:48" s="12" customFormat="1" ht="9" hidden="1" x14ac:dyDescent="0.15">
      <c r="A27" s="24" t="s">
        <v>8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6">
        <f t="shared" si="8"/>
        <v>0</v>
      </c>
      <c r="P27" s="43">
        <f t="shared" si="9"/>
        <v>0</v>
      </c>
    </row>
    <row r="28" spans="1:48" s="12" customFormat="1" ht="9" x14ac:dyDescent="0.15">
      <c r="A28" s="24" t="s">
        <v>91</v>
      </c>
      <c r="B28" s="16">
        <v>0</v>
      </c>
      <c r="C28" s="17">
        <v>900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6">
        <f t="shared" si="8"/>
        <v>900</v>
      </c>
      <c r="P28" s="43">
        <f t="shared" si="9"/>
        <v>900</v>
      </c>
    </row>
    <row r="29" spans="1:48" s="12" customFormat="1" ht="9" x14ac:dyDescent="0.15">
      <c r="A29" s="24" t="s">
        <v>9</v>
      </c>
      <c r="B29" s="16">
        <v>0</v>
      </c>
      <c r="C29" s="17">
        <v>0</v>
      </c>
      <c r="D29" s="17">
        <v>0</v>
      </c>
      <c r="E29" s="17">
        <v>1.95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6">
        <f t="shared" si="8"/>
        <v>1.95</v>
      </c>
      <c r="P29" s="43">
        <f t="shared" si="9"/>
        <v>1.95</v>
      </c>
    </row>
    <row r="30" spans="1:48" s="12" customFormat="1" ht="9" x14ac:dyDescent="0.15">
      <c r="A30" s="13" t="s">
        <v>40</v>
      </c>
      <c r="B30" s="18">
        <f>SUM(B24:B29)</f>
        <v>30754.22</v>
      </c>
      <c r="C30" s="18">
        <f t="shared" ref="C30:N30" si="10">SUM(C24:C29)</f>
        <v>31654.22</v>
      </c>
      <c r="D30" s="18">
        <f t="shared" si="10"/>
        <v>0</v>
      </c>
      <c r="E30" s="18">
        <f t="shared" si="10"/>
        <v>1.95</v>
      </c>
      <c r="F30" s="18">
        <f t="shared" si="10"/>
        <v>0</v>
      </c>
      <c r="G30" s="18">
        <f t="shared" si="10"/>
        <v>0</v>
      </c>
      <c r="H30" s="18">
        <f t="shared" si="10"/>
        <v>0</v>
      </c>
      <c r="I30" s="18">
        <f t="shared" si="10"/>
        <v>0</v>
      </c>
      <c r="J30" s="18">
        <f t="shared" si="10"/>
        <v>0</v>
      </c>
      <c r="K30" s="18">
        <f t="shared" si="10"/>
        <v>0</v>
      </c>
      <c r="L30" s="18">
        <f t="shared" si="10"/>
        <v>0</v>
      </c>
      <c r="M30" s="18">
        <f t="shared" si="10"/>
        <v>0</v>
      </c>
      <c r="N30" s="18">
        <f t="shared" si="10"/>
        <v>0</v>
      </c>
      <c r="O30" s="18">
        <f t="shared" si="8"/>
        <v>31656.170000000002</v>
      </c>
      <c r="P30" s="43">
        <f t="shared" si="9"/>
        <v>901.95000000000073</v>
      </c>
    </row>
    <row r="31" spans="1:48" s="12" customFormat="1" ht="9" x14ac:dyDescent="0.15">
      <c r="A31" s="9" t="s">
        <v>42</v>
      </c>
      <c r="B31" s="18">
        <f>B8+B12+B15+B19+B22+B30</f>
        <v>62278.22</v>
      </c>
      <c r="C31" s="18">
        <f t="shared" ref="C31:N31" si="11">(C8+C12+C15+C19+C22+C30)</f>
        <v>47065.270000000004</v>
      </c>
      <c r="D31" s="18">
        <f t="shared" si="11"/>
        <v>2677.95</v>
      </c>
      <c r="E31" s="18">
        <f t="shared" si="11"/>
        <v>1877.8500000000001</v>
      </c>
      <c r="F31" s="18">
        <f t="shared" si="11"/>
        <v>0</v>
      </c>
      <c r="G31" s="18">
        <f t="shared" si="11"/>
        <v>0</v>
      </c>
      <c r="H31" s="18">
        <f t="shared" si="11"/>
        <v>0</v>
      </c>
      <c r="I31" s="18">
        <f t="shared" si="11"/>
        <v>0</v>
      </c>
      <c r="J31" s="18">
        <f t="shared" si="11"/>
        <v>0</v>
      </c>
      <c r="K31" s="18">
        <f t="shared" si="11"/>
        <v>0</v>
      </c>
      <c r="L31" s="18">
        <f t="shared" si="11"/>
        <v>0</v>
      </c>
      <c r="M31" s="18">
        <f t="shared" si="11"/>
        <v>0</v>
      </c>
      <c r="N31" s="18">
        <f t="shared" si="11"/>
        <v>0</v>
      </c>
      <c r="O31" s="18">
        <f>SUM(C31:N31)</f>
        <v>51621.07</v>
      </c>
      <c r="P31" s="44">
        <f t="shared" si="9"/>
        <v>-10657.150000000001</v>
      </c>
    </row>
    <row r="32" spans="1:48" s="7" customFormat="1" ht="8.1" customHeight="1" x14ac:dyDescent="0.15">
      <c r="P32" s="8"/>
    </row>
    <row r="33" spans="1:16" s="27" customFormat="1" ht="9.75" customHeight="1" x14ac:dyDescent="0.25">
      <c r="A33" s="50" t="s">
        <v>93</v>
      </c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6" s="27" customFormat="1" ht="9" x14ac:dyDescent="0.15">
      <c r="A34" s="51"/>
      <c r="B34" s="41" t="s">
        <v>0</v>
      </c>
      <c r="C34" s="10" t="s">
        <v>81</v>
      </c>
      <c r="D34" s="10" t="s">
        <v>80</v>
      </c>
      <c r="E34" s="10" t="s">
        <v>79</v>
      </c>
      <c r="F34" s="10" t="s">
        <v>78</v>
      </c>
      <c r="G34" s="10" t="s">
        <v>77</v>
      </c>
      <c r="H34" s="10" t="s">
        <v>76</v>
      </c>
      <c r="I34" s="10" t="s">
        <v>75</v>
      </c>
      <c r="J34" s="10" t="s">
        <v>74</v>
      </c>
      <c r="K34" s="10" t="s">
        <v>73</v>
      </c>
      <c r="L34" s="10" t="s">
        <v>72</v>
      </c>
      <c r="M34" s="10" t="s">
        <v>71</v>
      </c>
      <c r="N34" s="10" t="s">
        <v>70</v>
      </c>
      <c r="O34" s="41" t="s">
        <v>1</v>
      </c>
      <c r="P34" s="31" t="s">
        <v>90</v>
      </c>
    </row>
    <row r="35" spans="1:16" s="27" customFormat="1" ht="9" x14ac:dyDescent="0.25">
      <c r="A35" s="28" t="s">
        <v>33</v>
      </c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 t="s">
        <v>2</v>
      </c>
      <c r="P35" s="31"/>
    </row>
    <row r="36" spans="1:16" s="27" customFormat="1" ht="9" x14ac:dyDescent="0.25">
      <c r="A36" s="31" t="s">
        <v>13</v>
      </c>
      <c r="B36" s="17">
        <v>7900.7999999999993</v>
      </c>
      <c r="C36" s="17">
        <v>658.59</v>
      </c>
      <c r="D36" s="17">
        <v>658.59</v>
      </c>
      <c r="E36" s="17">
        <v>658.59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f t="shared" ref="O36:O41" si="12">+(C36+D36+E36+F36+G36+H36+I36+J36+K36+L36+M36+N36)</f>
        <v>1975.77</v>
      </c>
      <c r="P36" s="47">
        <f>B36-O36</f>
        <v>5925.0299999999988</v>
      </c>
    </row>
    <row r="37" spans="1:16" s="27" customFormat="1" ht="9" x14ac:dyDescent="0.25">
      <c r="A37" s="31" t="s">
        <v>14</v>
      </c>
      <c r="B37" s="17">
        <v>3313.86</v>
      </c>
      <c r="C37" s="17">
        <v>270.74</v>
      </c>
      <c r="D37" s="17">
        <v>271.44</v>
      </c>
      <c r="E37" s="17">
        <v>271.44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f t="shared" si="12"/>
        <v>813.62000000000012</v>
      </c>
      <c r="P37" s="47">
        <f t="shared" ref="P37:P42" si="13">B37-O37</f>
        <v>2500.2399999999998</v>
      </c>
    </row>
    <row r="38" spans="1:16" s="27" customFormat="1" ht="9" hidden="1" x14ac:dyDescent="0.25">
      <c r="A38" s="31" t="s">
        <v>67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f t="shared" si="12"/>
        <v>0</v>
      </c>
      <c r="P38" s="47">
        <f t="shared" si="13"/>
        <v>0</v>
      </c>
    </row>
    <row r="39" spans="1:16" s="27" customFormat="1" ht="9" x14ac:dyDescent="0.25">
      <c r="A39" s="31" t="s">
        <v>15</v>
      </c>
      <c r="B39" s="17">
        <v>578.95000000000005</v>
      </c>
      <c r="C39" s="17">
        <v>48.4</v>
      </c>
      <c r="D39" s="17">
        <v>48.4</v>
      </c>
      <c r="E39" s="17">
        <v>48.4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f t="shared" si="12"/>
        <v>145.19999999999999</v>
      </c>
      <c r="P39" s="47">
        <f t="shared" si="13"/>
        <v>433.75000000000006</v>
      </c>
    </row>
    <row r="40" spans="1:16" s="27" customFormat="1" ht="9" hidden="1" x14ac:dyDescent="0.25">
      <c r="A40" s="31" t="s">
        <v>49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f t="shared" si="12"/>
        <v>0</v>
      </c>
      <c r="P40" s="47">
        <f t="shared" si="13"/>
        <v>0</v>
      </c>
    </row>
    <row r="41" spans="1:16" s="27" customFormat="1" ht="9" x14ac:dyDescent="0.25">
      <c r="A41" s="31" t="s">
        <v>69</v>
      </c>
      <c r="B41" s="17">
        <v>406.49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f t="shared" si="12"/>
        <v>0</v>
      </c>
      <c r="P41" s="47">
        <f t="shared" si="13"/>
        <v>406.49</v>
      </c>
    </row>
    <row r="42" spans="1:16" s="27" customFormat="1" ht="9" x14ac:dyDescent="0.25">
      <c r="A42" s="28" t="s">
        <v>40</v>
      </c>
      <c r="B42" s="22">
        <f>SUM(B36:B41)</f>
        <v>12200.1</v>
      </c>
      <c r="C42" s="22">
        <f t="shared" ref="C42:O42" si="14">SUM(C36:C41)</f>
        <v>977.73</v>
      </c>
      <c r="D42" s="22">
        <f t="shared" si="14"/>
        <v>978.43</v>
      </c>
      <c r="E42" s="22">
        <f t="shared" si="14"/>
        <v>978.43</v>
      </c>
      <c r="F42" s="22">
        <f t="shared" si="14"/>
        <v>0</v>
      </c>
      <c r="G42" s="22">
        <f t="shared" si="14"/>
        <v>0</v>
      </c>
      <c r="H42" s="22">
        <f t="shared" si="14"/>
        <v>0</v>
      </c>
      <c r="I42" s="22">
        <f>SUM(I36:I41)</f>
        <v>0</v>
      </c>
      <c r="J42" s="22">
        <f t="shared" si="14"/>
        <v>0</v>
      </c>
      <c r="K42" s="22">
        <f t="shared" si="14"/>
        <v>0</v>
      </c>
      <c r="L42" s="22">
        <f t="shared" si="14"/>
        <v>0</v>
      </c>
      <c r="M42" s="22">
        <f t="shared" si="14"/>
        <v>0</v>
      </c>
      <c r="N42" s="22">
        <f t="shared" si="14"/>
        <v>0</v>
      </c>
      <c r="O42" s="22">
        <f t="shared" si="14"/>
        <v>2934.59</v>
      </c>
      <c r="P42" s="47">
        <f t="shared" si="13"/>
        <v>9265.51</v>
      </c>
    </row>
    <row r="43" spans="1:16" s="27" customFormat="1" ht="9" x14ac:dyDescent="0.25">
      <c r="A43" s="28" t="s">
        <v>34</v>
      </c>
      <c r="B43" s="32"/>
      <c r="C43" s="30"/>
      <c r="D43" s="33"/>
      <c r="E43" s="33"/>
      <c r="F43" s="33"/>
      <c r="G43" s="33"/>
      <c r="H43" s="33"/>
      <c r="I43" s="33"/>
      <c r="J43" s="33"/>
      <c r="K43" s="30"/>
      <c r="L43" s="30"/>
      <c r="M43" s="30"/>
      <c r="N43" s="30"/>
      <c r="O43" s="30"/>
      <c r="P43" s="45"/>
    </row>
    <row r="44" spans="1:16" s="27" customFormat="1" ht="9" x14ac:dyDescent="0.25">
      <c r="A44" s="31" t="s">
        <v>50</v>
      </c>
      <c r="B44" s="17">
        <v>682.43999999999994</v>
      </c>
      <c r="C44" s="17">
        <v>0</v>
      </c>
      <c r="D44" s="17">
        <v>0</v>
      </c>
      <c r="E44" s="17">
        <v>284.34999999999997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f t="shared" ref="O44:O47" si="15">+(C44+D44+E44+F44+G44+H44+I44+J44+K44+L44+M44+N44)</f>
        <v>284.34999999999997</v>
      </c>
      <c r="P44" s="47">
        <f t="shared" ref="P44:P49" si="16">B44-O44</f>
        <v>398.09</v>
      </c>
    </row>
    <row r="45" spans="1:16" s="27" customFormat="1" ht="9" x14ac:dyDescent="0.25">
      <c r="A45" s="31" t="s">
        <v>48</v>
      </c>
      <c r="B45" s="17">
        <v>300</v>
      </c>
      <c r="C45" s="17">
        <v>28.14</v>
      </c>
      <c r="D45" s="17">
        <v>38.94</v>
      </c>
      <c r="E45" s="17">
        <v>36.31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f t="shared" si="15"/>
        <v>103.39</v>
      </c>
      <c r="P45" s="47">
        <f t="shared" si="16"/>
        <v>196.61</v>
      </c>
    </row>
    <row r="46" spans="1:16" s="27" customFormat="1" ht="9" x14ac:dyDescent="0.25">
      <c r="A46" s="31" t="s">
        <v>51</v>
      </c>
      <c r="B46" s="17">
        <v>456</v>
      </c>
      <c r="C46" s="17">
        <v>38</v>
      </c>
      <c r="D46" s="17">
        <v>38</v>
      </c>
      <c r="E46" s="17">
        <v>38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f t="shared" si="15"/>
        <v>114</v>
      </c>
      <c r="P46" s="47">
        <f t="shared" si="16"/>
        <v>342</v>
      </c>
    </row>
    <row r="47" spans="1:16" s="27" customFormat="1" ht="9" x14ac:dyDescent="0.25">
      <c r="A47" s="31" t="s">
        <v>16</v>
      </c>
      <c r="B47" s="17">
        <v>896.58</v>
      </c>
      <c r="C47" s="17">
        <v>49.81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f t="shared" si="15"/>
        <v>49.81</v>
      </c>
      <c r="P47" s="47">
        <f t="shared" si="16"/>
        <v>846.77</v>
      </c>
    </row>
    <row r="48" spans="1:16" s="27" customFormat="1" ht="9" x14ac:dyDescent="0.25">
      <c r="A48" s="31" t="s">
        <v>82</v>
      </c>
      <c r="B48" s="17">
        <v>326.39999999999998</v>
      </c>
      <c r="C48" s="17">
        <v>48.16</v>
      </c>
      <c r="D48" s="17">
        <v>24.2</v>
      </c>
      <c r="E48" s="17">
        <v>24.2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f>SUM(C48:N48)</f>
        <v>96.56</v>
      </c>
      <c r="P48" s="47">
        <f t="shared" si="16"/>
        <v>229.83999999999997</v>
      </c>
    </row>
    <row r="49" spans="1:16" s="27" customFormat="1" ht="9" x14ac:dyDescent="0.25">
      <c r="A49" s="28" t="s">
        <v>40</v>
      </c>
      <c r="B49" s="22">
        <f t="shared" ref="B49:O49" si="17">SUM(B44:B48)</f>
        <v>2661.42</v>
      </c>
      <c r="C49" s="22">
        <f t="shared" si="17"/>
        <v>164.11</v>
      </c>
      <c r="D49" s="22">
        <f t="shared" si="17"/>
        <v>101.14</v>
      </c>
      <c r="E49" s="22">
        <f t="shared" si="17"/>
        <v>382.85999999999996</v>
      </c>
      <c r="F49" s="22">
        <f t="shared" si="17"/>
        <v>0</v>
      </c>
      <c r="G49" s="22">
        <f t="shared" si="17"/>
        <v>0</v>
      </c>
      <c r="H49" s="22">
        <f t="shared" si="17"/>
        <v>0</v>
      </c>
      <c r="I49" s="22">
        <f t="shared" si="17"/>
        <v>0</v>
      </c>
      <c r="J49" s="22">
        <f t="shared" si="17"/>
        <v>0</v>
      </c>
      <c r="K49" s="22">
        <f t="shared" si="17"/>
        <v>0</v>
      </c>
      <c r="L49" s="22">
        <f t="shared" si="17"/>
        <v>0</v>
      </c>
      <c r="M49" s="22">
        <f t="shared" si="17"/>
        <v>0</v>
      </c>
      <c r="N49" s="22">
        <f t="shared" si="17"/>
        <v>0</v>
      </c>
      <c r="O49" s="22">
        <f t="shared" si="17"/>
        <v>648.1099999999999</v>
      </c>
      <c r="P49" s="47">
        <f t="shared" si="16"/>
        <v>2013.3100000000002</v>
      </c>
    </row>
    <row r="50" spans="1:16" s="27" customFormat="1" ht="9" x14ac:dyDescent="0.25">
      <c r="A50" s="28" t="s">
        <v>35</v>
      </c>
      <c r="B50" s="32" t="s">
        <v>2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45"/>
    </row>
    <row r="51" spans="1:16" s="27" customFormat="1" ht="9" x14ac:dyDescent="0.25">
      <c r="A51" s="31" t="s">
        <v>60</v>
      </c>
      <c r="B51" s="17">
        <v>10900</v>
      </c>
      <c r="C51" s="17">
        <v>3264</v>
      </c>
      <c r="D51" s="17">
        <v>4692</v>
      </c>
      <c r="E51" s="17">
        <v>612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f t="shared" ref="O51:O53" si="18">SUM(C51:N51)</f>
        <v>8568</v>
      </c>
      <c r="P51" s="47">
        <f t="shared" ref="P51:P54" si="19">B51-O51</f>
        <v>2332</v>
      </c>
    </row>
    <row r="52" spans="1:16" s="27" customFormat="1" ht="9" x14ac:dyDescent="0.25">
      <c r="A52" s="31" t="s">
        <v>85</v>
      </c>
      <c r="B52" s="17">
        <v>0</v>
      </c>
      <c r="C52" s="17">
        <v>204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f t="shared" si="18"/>
        <v>204</v>
      </c>
      <c r="P52" s="47">
        <f t="shared" si="19"/>
        <v>-204</v>
      </c>
    </row>
    <row r="53" spans="1:16" s="27" customFormat="1" ht="9" x14ac:dyDescent="0.25">
      <c r="A53" s="31" t="s">
        <v>86</v>
      </c>
      <c r="B53" s="17">
        <v>0</v>
      </c>
      <c r="C53" s="17">
        <v>0</v>
      </c>
      <c r="D53" s="17">
        <v>800</v>
      </c>
      <c r="E53" s="17">
        <v>203.3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f t="shared" si="18"/>
        <v>1003.3</v>
      </c>
      <c r="P53" s="47">
        <f t="shared" si="19"/>
        <v>-1003.3</v>
      </c>
    </row>
    <row r="54" spans="1:16" s="27" customFormat="1" ht="9" x14ac:dyDescent="0.25">
      <c r="A54" s="28" t="s">
        <v>40</v>
      </c>
      <c r="B54" s="22">
        <f>SUM(B51:B53)</f>
        <v>10900</v>
      </c>
      <c r="C54" s="22">
        <f>SUM(C51:C53)</f>
        <v>3468</v>
      </c>
      <c r="D54" s="22">
        <f t="shared" ref="D54:J54" si="20">SUM(D51:D53)</f>
        <v>5492</v>
      </c>
      <c r="E54" s="22">
        <f t="shared" si="20"/>
        <v>815.3</v>
      </c>
      <c r="F54" s="22">
        <f t="shared" si="20"/>
        <v>0</v>
      </c>
      <c r="G54" s="22">
        <f t="shared" si="20"/>
        <v>0</v>
      </c>
      <c r="H54" s="22">
        <f t="shared" si="20"/>
        <v>0</v>
      </c>
      <c r="I54" s="22">
        <f t="shared" si="20"/>
        <v>0</v>
      </c>
      <c r="J54" s="22">
        <f t="shared" si="20"/>
        <v>0</v>
      </c>
      <c r="K54" s="22">
        <f t="shared" ref="K54" si="21">SUM(K51:K53)</f>
        <v>0</v>
      </c>
      <c r="L54" s="22">
        <f t="shared" ref="L54" si="22">SUM(L51:L53)</f>
        <v>0</v>
      </c>
      <c r="M54" s="22">
        <f t="shared" ref="M54" si="23">SUM(M51:M53)</f>
        <v>0</v>
      </c>
      <c r="N54" s="22">
        <f t="shared" ref="N54" si="24">SUM(N51:N53)</f>
        <v>0</v>
      </c>
      <c r="O54" s="22">
        <f t="shared" ref="O54" si="25">SUM(O51:O53)</f>
        <v>9775.2999999999993</v>
      </c>
      <c r="P54" s="47">
        <f t="shared" si="19"/>
        <v>1124.7000000000007</v>
      </c>
    </row>
    <row r="55" spans="1:16" s="27" customFormat="1" ht="9" x14ac:dyDescent="0.25">
      <c r="A55" s="28" t="s">
        <v>36</v>
      </c>
      <c r="B55" s="32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 t="s">
        <v>2</v>
      </c>
      <c r="P55" s="45"/>
    </row>
    <row r="56" spans="1:16" s="27" customFormat="1" ht="9" hidden="1" x14ac:dyDescent="0.25">
      <c r="A56" s="31" t="s">
        <v>17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f t="shared" ref="O56:O61" si="26">+(C56+D56+E56+F56+G56+H56+I56+J56+K56+L56+M56+N56)</f>
        <v>0</v>
      </c>
      <c r="P56" s="45">
        <f t="shared" ref="P56:P70" si="27">O56-B56</f>
        <v>0</v>
      </c>
    </row>
    <row r="57" spans="1:16" s="27" customFormat="1" ht="9" x14ac:dyDescent="0.25">
      <c r="A57" s="31" t="s">
        <v>45</v>
      </c>
      <c r="B57" s="17">
        <v>100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f t="shared" si="26"/>
        <v>0</v>
      </c>
      <c r="P57" s="47">
        <f t="shared" ref="P57:P62" si="28">B57-O57</f>
        <v>100</v>
      </c>
    </row>
    <row r="58" spans="1:16" s="27" customFormat="1" ht="9" hidden="1" x14ac:dyDescent="0.25">
      <c r="A58" s="31" t="s">
        <v>18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f t="shared" si="26"/>
        <v>0</v>
      </c>
      <c r="P58" s="47">
        <f t="shared" si="28"/>
        <v>0</v>
      </c>
    </row>
    <row r="59" spans="1:16" s="27" customFormat="1" ht="9" hidden="1" x14ac:dyDescent="0.25">
      <c r="A59" s="31" t="s">
        <v>61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f t="shared" si="26"/>
        <v>0</v>
      </c>
      <c r="P59" s="47">
        <f t="shared" si="28"/>
        <v>0</v>
      </c>
    </row>
    <row r="60" spans="1:16" s="27" customFormat="1" ht="9" hidden="1" x14ac:dyDescent="0.25">
      <c r="A60" s="31" t="s">
        <v>19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f t="shared" si="26"/>
        <v>0</v>
      </c>
      <c r="P60" s="47">
        <f t="shared" si="28"/>
        <v>0</v>
      </c>
    </row>
    <row r="61" spans="1:16" s="27" customFormat="1" ht="9" hidden="1" x14ac:dyDescent="0.25">
      <c r="A61" s="31" t="s">
        <v>20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f t="shared" si="26"/>
        <v>0</v>
      </c>
      <c r="P61" s="47">
        <f t="shared" si="28"/>
        <v>0</v>
      </c>
    </row>
    <row r="62" spans="1:16" s="27" customFormat="1" ht="9" x14ac:dyDescent="0.25">
      <c r="A62" s="28" t="s">
        <v>40</v>
      </c>
      <c r="B62" s="22">
        <f>SUM(B56:B61)</f>
        <v>100</v>
      </c>
      <c r="C62" s="22">
        <f>(C56+C57+C58+C59+C60+C61)</f>
        <v>0</v>
      </c>
      <c r="D62" s="22">
        <f>(D56+D57+D58+D59+D60+D61)</f>
        <v>0</v>
      </c>
      <c r="E62" s="22">
        <f>(E56+E57+E58+E59+E60+E61)</f>
        <v>0</v>
      </c>
      <c r="F62" s="22">
        <f>(F56+F57+F58+F59+F60+F61)</f>
        <v>0</v>
      </c>
      <c r="G62" s="22">
        <f t="shared" ref="G62:O62" si="29">(G56+G57+G58+G59+G60+G61)</f>
        <v>0</v>
      </c>
      <c r="H62" s="22">
        <f t="shared" si="29"/>
        <v>0</v>
      </c>
      <c r="I62" s="22">
        <f t="shared" si="29"/>
        <v>0</v>
      </c>
      <c r="J62" s="22">
        <f t="shared" si="29"/>
        <v>0</v>
      </c>
      <c r="K62" s="22">
        <f t="shared" si="29"/>
        <v>0</v>
      </c>
      <c r="L62" s="22">
        <f t="shared" si="29"/>
        <v>0</v>
      </c>
      <c r="M62" s="22">
        <f t="shared" si="29"/>
        <v>0</v>
      </c>
      <c r="N62" s="22">
        <f t="shared" si="29"/>
        <v>0</v>
      </c>
      <c r="O62" s="22">
        <f t="shared" si="29"/>
        <v>0</v>
      </c>
      <c r="P62" s="47">
        <f t="shared" si="28"/>
        <v>100</v>
      </c>
    </row>
    <row r="63" spans="1:16" s="27" customFormat="1" ht="9" hidden="1" x14ac:dyDescent="0.25">
      <c r="A63" s="28" t="s">
        <v>37</v>
      </c>
      <c r="B63" s="32"/>
      <c r="C63" s="30"/>
      <c r="D63" s="33"/>
      <c r="E63" s="33"/>
      <c r="F63" s="33" t="s">
        <v>2</v>
      </c>
      <c r="G63" s="33"/>
      <c r="H63" s="33"/>
      <c r="I63" s="33"/>
      <c r="J63" s="33"/>
      <c r="K63" s="33"/>
      <c r="L63" s="33"/>
      <c r="M63" s="33"/>
      <c r="N63" s="33"/>
      <c r="O63" s="33"/>
      <c r="P63" s="45">
        <f t="shared" si="27"/>
        <v>0</v>
      </c>
    </row>
    <row r="64" spans="1:16" s="27" customFormat="1" ht="9" hidden="1" x14ac:dyDescent="0.25">
      <c r="A64" s="31" t="s">
        <v>62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f t="shared" ref="O64:O67" si="30">+(C64+D64+E64+F64+G64+H64+I64+J64+K64+L64+M64+N64)</f>
        <v>0</v>
      </c>
      <c r="P64" s="45">
        <f t="shared" si="27"/>
        <v>0</v>
      </c>
    </row>
    <row r="65" spans="1:16" s="27" customFormat="1" ht="9" hidden="1" x14ac:dyDescent="0.25">
      <c r="A65" s="31" t="s">
        <v>21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f t="shared" si="30"/>
        <v>0</v>
      </c>
      <c r="P65" s="45">
        <f t="shared" si="27"/>
        <v>0</v>
      </c>
    </row>
    <row r="66" spans="1:16" s="27" customFormat="1" ht="9" hidden="1" x14ac:dyDescent="0.25">
      <c r="A66" s="31" t="s">
        <v>22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f t="shared" si="30"/>
        <v>0</v>
      </c>
      <c r="P66" s="45">
        <f t="shared" si="27"/>
        <v>0</v>
      </c>
    </row>
    <row r="67" spans="1:16" s="27" customFormat="1" ht="9" hidden="1" x14ac:dyDescent="0.25">
      <c r="A67" s="31" t="s">
        <v>23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f t="shared" si="30"/>
        <v>0</v>
      </c>
      <c r="P67" s="45">
        <f t="shared" si="27"/>
        <v>0</v>
      </c>
    </row>
    <row r="68" spans="1:16" s="27" customFormat="1" ht="9" hidden="1" x14ac:dyDescent="0.25">
      <c r="A68" s="28" t="s">
        <v>40</v>
      </c>
      <c r="B68" s="22">
        <f>+(B64+B65+B66+B67)</f>
        <v>0</v>
      </c>
      <c r="C68" s="22">
        <f>+(C64+C65+C66+C67)</f>
        <v>0</v>
      </c>
      <c r="D68" s="34">
        <f t="shared" ref="D68:N68" si="31">(D64+D65+D66+D67)</f>
        <v>0</v>
      </c>
      <c r="E68" s="35">
        <f t="shared" si="31"/>
        <v>0</v>
      </c>
      <c r="F68" s="35">
        <f t="shared" si="31"/>
        <v>0</v>
      </c>
      <c r="G68" s="35">
        <f t="shared" si="31"/>
        <v>0</v>
      </c>
      <c r="H68" s="35">
        <f t="shared" si="31"/>
        <v>0</v>
      </c>
      <c r="I68" s="34">
        <f t="shared" si="31"/>
        <v>0</v>
      </c>
      <c r="J68" s="35">
        <f t="shared" si="31"/>
        <v>0</v>
      </c>
      <c r="K68" s="35">
        <f t="shared" si="31"/>
        <v>0</v>
      </c>
      <c r="L68" s="35">
        <f t="shared" si="31"/>
        <v>0</v>
      </c>
      <c r="M68" s="35">
        <f t="shared" si="31"/>
        <v>0</v>
      </c>
      <c r="N68" s="34">
        <f t="shared" si="31"/>
        <v>0</v>
      </c>
      <c r="O68" s="22">
        <f>+(O64+O65+O66+O67)</f>
        <v>0</v>
      </c>
      <c r="P68" s="45">
        <f t="shared" si="27"/>
        <v>0</v>
      </c>
    </row>
    <row r="69" spans="1:16" s="27" customFormat="1" ht="9" x14ac:dyDescent="0.25">
      <c r="A69" s="28" t="s">
        <v>88</v>
      </c>
      <c r="B69" s="32"/>
      <c r="C69" s="30"/>
      <c r="D69" s="33"/>
      <c r="E69" s="33"/>
      <c r="F69" s="33" t="s">
        <v>2</v>
      </c>
      <c r="G69" s="33"/>
      <c r="H69" s="33"/>
      <c r="I69" s="33"/>
      <c r="J69" s="33"/>
      <c r="K69" s="33"/>
      <c r="L69" s="33"/>
      <c r="M69" s="33"/>
      <c r="N69" s="33"/>
      <c r="O69" s="33" t="s">
        <v>2</v>
      </c>
      <c r="P69" s="45"/>
    </row>
    <row r="70" spans="1:16" s="27" customFormat="1" ht="9" hidden="1" x14ac:dyDescent="0.25">
      <c r="A70" s="31" t="s">
        <v>24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f t="shared" ref="O70:O71" si="32">+(C70+D70+E70+F70+G70+H70+I70+J70+K70+L70+M70+N70)</f>
        <v>0</v>
      </c>
      <c r="P70" s="45">
        <f t="shared" si="27"/>
        <v>0</v>
      </c>
    </row>
    <row r="71" spans="1:16" s="27" customFormat="1" ht="9" x14ac:dyDescent="0.25">
      <c r="A71" s="31" t="s">
        <v>41</v>
      </c>
      <c r="B71" s="17">
        <v>300</v>
      </c>
      <c r="C71" s="17">
        <v>102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f t="shared" si="32"/>
        <v>102</v>
      </c>
      <c r="P71" s="47">
        <f t="shared" ref="P71:P72" si="33">B71-O71</f>
        <v>198</v>
      </c>
    </row>
    <row r="72" spans="1:16" s="27" customFormat="1" ht="9" x14ac:dyDescent="0.25">
      <c r="A72" s="28" t="s">
        <v>40</v>
      </c>
      <c r="B72" s="22">
        <f>+(B70+B71)</f>
        <v>300</v>
      </c>
      <c r="C72" s="22">
        <f t="shared" ref="C72:O72" si="34">+(C70+C71)</f>
        <v>102</v>
      </c>
      <c r="D72" s="22">
        <f t="shared" si="34"/>
        <v>0</v>
      </c>
      <c r="E72" s="22">
        <f t="shared" si="34"/>
        <v>0</v>
      </c>
      <c r="F72" s="22">
        <f t="shared" si="34"/>
        <v>0</v>
      </c>
      <c r="G72" s="22">
        <f t="shared" si="34"/>
        <v>0</v>
      </c>
      <c r="H72" s="22">
        <f t="shared" si="34"/>
        <v>0</v>
      </c>
      <c r="I72" s="22">
        <f t="shared" si="34"/>
        <v>0</v>
      </c>
      <c r="J72" s="22">
        <f t="shared" si="34"/>
        <v>0</v>
      </c>
      <c r="K72" s="22">
        <f t="shared" si="34"/>
        <v>0</v>
      </c>
      <c r="L72" s="22">
        <f t="shared" si="34"/>
        <v>0</v>
      </c>
      <c r="M72" s="22">
        <f t="shared" si="34"/>
        <v>0</v>
      </c>
      <c r="N72" s="22">
        <f t="shared" si="34"/>
        <v>0</v>
      </c>
      <c r="O72" s="22">
        <f t="shared" si="34"/>
        <v>102</v>
      </c>
      <c r="P72" s="47">
        <f t="shared" si="33"/>
        <v>198</v>
      </c>
    </row>
    <row r="73" spans="1:16" s="27" customFormat="1" ht="9" x14ac:dyDescent="0.25">
      <c r="A73" s="28" t="s">
        <v>38</v>
      </c>
      <c r="B73" s="36" t="s">
        <v>2</v>
      </c>
      <c r="C73" s="37"/>
      <c r="D73" s="33"/>
      <c r="E73" s="36"/>
      <c r="F73" s="33" t="s">
        <v>2</v>
      </c>
      <c r="G73" s="33"/>
      <c r="H73" s="33"/>
      <c r="I73" s="33"/>
      <c r="J73" s="33"/>
      <c r="K73" s="33"/>
      <c r="L73" s="33"/>
      <c r="M73" s="33"/>
      <c r="N73" s="33"/>
      <c r="O73" s="33"/>
      <c r="P73" s="47"/>
    </row>
    <row r="74" spans="1:16" s="27" customFormat="1" ht="9" x14ac:dyDescent="0.25">
      <c r="A74" s="31" t="s">
        <v>25</v>
      </c>
      <c r="B74" s="17">
        <v>1500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f t="shared" ref="O74:O79" si="35">+(C74+D74+E74+F74+G74+H74+I74+J74+K74+L74+M74+N74)</f>
        <v>0</v>
      </c>
      <c r="P74" s="47">
        <f t="shared" ref="P74:P80" si="36">B74-O74</f>
        <v>1500</v>
      </c>
    </row>
    <row r="75" spans="1:16" s="27" customFormat="1" ht="9" hidden="1" x14ac:dyDescent="0.25">
      <c r="A75" s="31" t="s">
        <v>26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f t="shared" si="35"/>
        <v>0</v>
      </c>
      <c r="P75" s="47">
        <f t="shared" si="36"/>
        <v>0</v>
      </c>
    </row>
    <row r="76" spans="1:16" s="27" customFormat="1" ht="9" hidden="1" x14ac:dyDescent="0.25">
      <c r="A76" s="31" t="s">
        <v>27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f t="shared" si="35"/>
        <v>0</v>
      </c>
      <c r="P76" s="47">
        <f t="shared" si="36"/>
        <v>0</v>
      </c>
    </row>
    <row r="77" spans="1:16" s="27" customFormat="1" ht="9" hidden="1" x14ac:dyDescent="0.25">
      <c r="A77" s="31" t="s">
        <v>28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f t="shared" si="35"/>
        <v>0</v>
      </c>
      <c r="P77" s="47">
        <f t="shared" si="36"/>
        <v>0</v>
      </c>
    </row>
    <row r="78" spans="1:16" s="27" customFormat="1" ht="9" x14ac:dyDescent="0.25">
      <c r="A78" s="31" t="s">
        <v>63</v>
      </c>
      <c r="B78" s="17">
        <v>300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f t="shared" si="35"/>
        <v>0</v>
      </c>
      <c r="P78" s="47">
        <f t="shared" si="36"/>
        <v>300</v>
      </c>
    </row>
    <row r="79" spans="1:16" s="27" customFormat="1" ht="9" x14ac:dyDescent="0.25">
      <c r="A79" s="31" t="s">
        <v>68</v>
      </c>
      <c r="B79" s="17">
        <v>453.32650000000001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f t="shared" si="35"/>
        <v>0</v>
      </c>
      <c r="P79" s="47">
        <f t="shared" si="36"/>
        <v>453.32650000000001</v>
      </c>
    </row>
    <row r="80" spans="1:16" s="27" customFormat="1" ht="9" x14ac:dyDescent="0.25">
      <c r="A80" s="28" t="s">
        <v>40</v>
      </c>
      <c r="B80" s="22">
        <f>SUM(B74:B79)</f>
        <v>2253.3265000000001</v>
      </c>
      <c r="C80" s="22">
        <f t="shared" ref="C80:O80" si="37">SUM(C74:C79)</f>
        <v>0</v>
      </c>
      <c r="D80" s="22">
        <f t="shared" si="37"/>
        <v>0</v>
      </c>
      <c r="E80" s="22">
        <f t="shared" si="37"/>
        <v>0</v>
      </c>
      <c r="F80" s="22">
        <f t="shared" si="37"/>
        <v>0</v>
      </c>
      <c r="G80" s="22">
        <f t="shared" si="37"/>
        <v>0</v>
      </c>
      <c r="H80" s="22">
        <f t="shared" si="37"/>
        <v>0</v>
      </c>
      <c r="I80" s="22">
        <f t="shared" si="37"/>
        <v>0</v>
      </c>
      <c r="J80" s="22">
        <f t="shared" si="37"/>
        <v>0</v>
      </c>
      <c r="K80" s="22">
        <f t="shared" si="37"/>
        <v>0</v>
      </c>
      <c r="L80" s="22">
        <f t="shared" si="37"/>
        <v>0</v>
      </c>
      <c r="M80" s="22">
        <f t="shared" si="37"/>
        <v>0</v>
      </c>
      <c r="N80" s="22">
        <f t="shared" si="37"/>
        <v>0</v>
      </c>
      <c r="O80" s="22">
        <f t="shared" si="37"/>
        <v>0</v>
      </c>
      <c r="P80" s="47">
        <f t="shared" si="36"/>
        <v>2253.3265000000001</v>
      </c>
    </row>
    <row r="81" spans="1:16" s="27" customFormat="1" ht="9" x14ac:dyDescent="0.25">
      <c r="A81" s="28" t="s">
        <v>29</v>
      </c>
      <c r="B81" s="33"/>
      <c r="C81" s="30"/>
      <c r="D81" s="33"/>
      <c r="E81" s="33" t="s">
        <v>2</v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45"/>
    </row>
    <row r="82" spans="1:16" s="27" customFormat="1" ht="9" x14ac:dyDescent="0.25">
      <c r="A82" s="31" t="s">
        <v>64</v>
      </c>
      <c r="B82" s="17">
        <v>150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f t="shared" ref="O82" si="38">+(C82+D82+E82+F82+G82+H82+I82+J82+K82+L82+M82+N82)</f>
        <v>0</v>
      </c>
      <c r="P82" s="47">
        <f t="shared" ref="P82:P84" si="39">B82-O82</f>
        <v>150</v>
      </c>
    </row>
    <row r="83" spans="1:16" s="27" customFormat="1" ht="9" x14ac:dyDescent="0.25">
      <c r="A83" s="31" t="s">
        <v>44</v>
      </c>
      <c r="B83" s="17">
        <v>600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47">
        <f t="shared" si="39"/>
        <v>600</v>
      </c>
    </row>
    <row r="84" spans="1:16" s="27" customFormat="1" ht="9" x14ac:dyDescent="0.25">
      <c r="A84" s="28" t="s">
        <v>40</v>
      </c>
      <c r="B84" s="22">
        <f>(B82+B83)</f>
        <v>750</v>
      </c>
      <c r="C84" s="22">
        <f>(C82+C83)</f>
        <v>0</v>
      </c>
      <c r="D84" s="22">
        <f t="shared" ref="D84:O84" si="40">(D82+D83)</f>
        <v>0</v>
      </c>
      <c r="E84" s="22">
        <f t="shared" si="40"/>
        <v>0</v>
      </c>
      <c r="F84" s="22">
        <f t="shared" si="40"/>
        <v>0</v>
      </c>
      <c r="G84" s="22">
        <f t="shared" si="40"/>
        <v>0</v>
      </c>
      <c r="H84" s="22">
        <f t="shared" si="40"/>
        <v>0</v>
      </c>
      <c r="I84" s="22">
        <f t="shared" si="40"/>
        <v>0</v>
      </c>
      <c r="J84" s="22">
        <f t="shared" si="40"/>
        <v>0</v>
      </c>
      <c r="K84" s="22">
        <f t="shared" si="40"/>
        <v>0</v>
      </c>
      <c r="L84" s="22">
        <f t="shared" si="40"/>
        <v>0</v>
      </c>
      <c r="M84" s="22">
        <f t="shared" si="40"/>
        <v>0</v>
      </c>
      <c r="N84" s="22">
        <f t="shared" si="40"/>
        <v>0</v>
      </c>
      <c r="O84" s="22">
        <f t="shared" si="40"/>
        <v>0</v>
      </c>
      <c r="P84" s="47">
        <f t="shared" si="39"/>
        <v>750</v>
      </c>
    </row>
    <row r="85" spans="1:16" s="27" customFormat="1" ht="9" x14ac:dyDescent="0.25">
      <c r="A85" s="28" t="s">
        <v>39</v>
      </c>
      <c r="B85" s="32"/>
      <c r="C85" s="30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45"/>
    </row>
    <row r="86" spans="1:16" s="27" customFormat="1" ht="9" x14ac:dyDescent="0.25">
      <c r="A86" s="31" t="s">
        <v>30</v>
      </c>
      <c r="B86" s="17">
        <v>1000</v>
      </c>
      <c r="C86" s="17">
        <v>499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f>+(C86+D86+E86+F86+G86+H86+I86+J86+K86+L86+M86+N86)</f>
        <v>499</v>
      </c>
      <c r="P86" s="47">
        <f t="shared" ref="P86:P96" si="41">B86-O86</f>
        <v>501</v>
      </c>
    </row>
    <row r="87" spans="1:16" s="27" customFormat="1" ht="9" x14ac:dyDescent="0.25">
      <c r="A87" s="31" t="s">
        <v>46</v>
      </c>
      <c r="B87" s="17">
        <v>1000</v>
      </c>
      <c r="C87" s="17">
        <v>351.42999999999995</v>
      </c>
      <c r="D87" s="17">
        <v>32.049999999999997</v>
      </c>
      <c r="E87" s="17">
        <v>25.779999999999998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f>+(C87+D87+E87+F87+G87+H87+I87+J87+K87+L87+M87+N87)</f>
        <v>409.25999999999993</v>
      </c>
      <c r="P87" s="47">
        <f t="shared" si="41"/>
        <v>590.74</v>
      </c>
    </row>
    <row r="88" spans="1:16" s="27" customFormat="1" ht="9" hidden="1" x14ac:dyDescent="0.25">
      <c r="A88" s="31" t="s">
        <v>89</v>
      </c>
      <c r="B88" s="17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f t="shared" ref="O88:O93" si="42">+(C88+D88+E88+F88+G88+H88+I88+J88+K88+L88+M88+N88)</f>
        <v>0</v>
      </c>
      <c r="P88" s="47">
        <f t="shared" si="41"/>
        <v>0</v>
      </c>
    </row>
    <row r="89" spans="1:16" s="27" customFormat="1" ht="9" hidden="1" x14ac:dyDescent="0.25">
      <c r="A89" s="31" t="s">
        <v>65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f t="shared" si="42"/>
        <v>0</v>
      </c>
      <c r="P89" s="47">
        <f t="shared" si="41"/>
        <v>0</v>
      </c>
    </row>
    <row r="90" spans="1:16" s="27" customFormat="1" ht="9" hidden="1" x14ac:dyDescent="0.25">
      <c r="A90" s="31" t="s">
        <v>55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f t="shared" si="42"/>
        <v>0</v>
      </c>
      <c r="P90" s="47">
        <f t="shared" si="41"/>
        <v>0</v>
      </c>
    </row>
    <row r="91" spans="1:16" s="27" customFormat="1" ht="9" x14ac:dyDescent="0.25">
      <c r="A91" s="31" t="s">
        <v>31</v>
      </c>
      <c r="B91" s="17">
        <v>359.16</v>
      </c>
      <c r="C91" s="17">
        <v>0</v>
      </c>
      <c r="D91" s="17">
        <v>0</v>
      </c>
      <c r="E91" s="17">
        <v>45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f t="shared" si="42"/>
        <v>45</v>
      </c>
      <c r="P91" s="47">
        <f t="shared" si="41"/>
        <v>314.16000000000003</v>
      </c>
    </row>
    <row r="92" spans="1:16" s="27" customFormat="1" ht="9" x14ac:dyDescent="0.25">
      <c r="A92" s="31" t="s">
        <v>32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f t="shared" si="42"/>
        <v>0</v>
      </c>
      <c r="P92" s="47">
        <f t="shared" si="41"/>
        <v>0</v>
      </c>
    </row>
    <row r="93" spans="1:16" s="27" customFormat="1" ht="9" x14ac:dyDescent="0.25">
      <c r="A93" s="31" t="s">
        <v>87</v>
      </c>
      <c r="B93" s="17">
        <v>0</v>
      </c>
      <c r="C93" s="17">
        <v>0</v>
      </c>
      <c r="D93" s="17">
        <v>0</v>
      </c>
      <c r="E93" s="17">
        <v>550.99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f t="shared" si="42"/>
        <v>550.99</v>
      </c>
      <c r="P93" s="47">
        <f t="shared" si="41"/>
        <v>-550.99</v>
      </c>
    </row>
    <row r="94" spans="1:16" s="27" customFormat="1" ht="9" hidden="1" x14ac:dyDescent="0.25">
      <c r="A94" s="31" t="s">
        <v>66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f>+(C94+D94+E94+F94+G94+H94+I94+J94+K94+L94+M94+N94)</f>
        <v>0</v>
      </c>
      <c r="P94" s="47">
        <f t="shared" si="41"/>
        <v>0</v>
      </c>
    </row>
    <row r="95" spans="1:16" s="27" customFormat="1" ht="9" x14ac:dyDescent="0.25">
      <c r="A95" s="28" t="s">
        <v>40</v>
      </c>
      <c r="B95" s="22">
        <f t="shared" ref="B95:N95" si="43">(B86+B87+B88+B89+B90+B91+B92+B93+B94)</f>
        <v>2359.16</v>
      </c>
      <c r="C95" s="22">
        <f t="shared" si="43"/>
        <v>850.43</v>
      </c>
      <c r="D95" s="22">
        <f t="shared" si="43"/>
        <v>32.049999999999997</v>
      </c>
      <c r="E95" s="22">
        <f t="shared" si="43"/>
        <v>621.77</v>
      </c>
      <c r="F95" s="22">
        <f t="shared" si="43"/>
        <v>0</v>
      </c>
      <c r="G95" s="22">
        <f t="shared" si="43"/>
        <v>0</v>
      </c>
      <c r="H95" s="22">
        <f>(H86+H87+H88+H89+H90+H91+H92+H93+H94)</f>
        <v>0</v>
      </c>
      <c r="I95" s="22">
        <f t="shared" si="43"/>
        <v>0</v>
      </c>
      <c r="J95" s="22">
        <f t="shared" si="43"/>
        <v>0</v>
      </c>
      <c r="K95" s="22">
        <f t="shared" si="43"/>
        <v>0</v>
      </c>
      <c r="L95" s="22">
        <f t="shared" si="43"/>
        <v>0</v>
      </c>
      <c r="M95" s="22">
        <f t="shared" si="43"/>
        <v>0</v>
      </c>
      <c r="N95" s="22">
        <f t="shared" si="43"/>
        <v>0</v>
      </c>
      <c r="O95" s="22">
        <f>+(O86+O87+O88+O89+O90+O91+O92+O93+O94)</f>
        <v>1504.25</v>
      </c>
      <c r="P95" s="47">
        <f t="shared" si="41"/>
        <v>854.90999999999985</v>
      </c>
    </row>
    <row r="96" spans="1:16" s="38" customFormat="1" ht="9" x14ac:dyDescent="0.25">
      <c r="A96" s="28" t="s">
        <v>43</v>
      </c>
      <c r="B96" s="22">
        <f>(B42+B49+B54+B62+B68+B72+B80+B84+B95)</f>
        <v>31524.0065</v>
      </c>
      <c r="C96" s="22">
        <f>(C42+C49+C54+C62+C68+C72+C80+C84+C95)</f>
        <v>5562.27</v>
      </c>
      <c r="D96" s="22">
        <f>(D42+D49+D54+D62+D68+D72+D80+D84+D95)</f>
        <v>6603.62</v>
      </c>
      <c r="E96" s="22">
        <f>(E42+E49+E54+E62+E68+E72+E80+E84+E95)</f>
        <v>2798.36</v>
      </c>
      <c r="F96" s="22">
        <f t="shared" ref="F96:N96" si="44">+(F42+F49+F54+F62+F68+F72+F80+F84+F95)</f>
        <v>0</v>
      </c>
      <c r="G96" s="22">
        <f t="shared" si="44"/>
        <v>0</v>
      </c>
      <c r="H96" s="22">
        <f t="shared" si="44"/>
        <v>0</v>
      </c>
      <c r="I96" s="22">
        <f t="shared" si="44"/>
        <v>0</v>
      </c>
      <c r="J96" s="22">
        <f t="shared" si="44"/>
        <v>0</v>
      </c>
      <c r="K96" s="22">
        <f t="shared" si="44"/>
        <v>0</v>
      </c>
      <c r="L96" s="22">
        <f t="shared" si="44"/>
        <v>0</v>
      </c>
      <c r="M96" s="22">
        <f t="shared" si="44"/>
        <v>0</v>
      </c>
      <c r="N96" s="22">
        <f t="shared" si="44"/>
        <v>0</v>
      </c>
      <c r="O96" s="22">
        <f>SUM(C96:N96)</f>
        <v>14964.25</v>
      </c>
      <c r="P96" s="47">
        <f t="shared" si="41"/>
        <v>16559.7565</v>
      </c>
    </row>
  </sheetData>
  <mergeCells count="2">
    <mergeCell ref="A33:A34"/>
    <mergeCell ref="A2:A3"/>
  </mergeCells>
  <pageMargins left="0.19685039370078741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CDLMURCIA</dc:creator>
  <cp:lastModifiedBy>CDLMURCIA</cp:lastModifiedBy>
  <cp:lastPrinted>2025-04-01T15:53:50Z</cp:lastPrinted>
  <dcterms:created xsi:type="dcterms:W3CDTF">2018-02-15T17:22:50Z</dcterms:created>
  <dcterms:modified xsi:type="dcterms:W3CDTF">2025-04-01T15:57:09Z</dcterms:modified>
</cp:coreProperties>
</file>